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19\"/>
    </mc:Choice>
  </mc:AlternateContent>
  <bookViews>
    <workbookView xWindow="-413" yWindow="138" windowWidth="15577" windowHeight="10806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  <sheet name="Лист1" sheetId="17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'!$D$2:$D$274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'!$A$1:$BB$249</definedName>
  </definedNames>
  <calcPr calcId="162913"/>
</workbook>
</file>

<file path=xl/calcChain.xml><?xml version="1.0" encoding="utf-8"?>
<calcChain xmlns="http://schemas.openxmlformats.org/spreadsheetml/2006/main">
  <c r="F225" i="13" l="1"/>
  <c r="AS128" i="13"/>
  <c r="AS91" i="13"/>
  <c r="AS92" i="13"/>
  <c r="AS93" i="13"/>
  <c r="AS94" i="13"/>
  <c r="AS95" i="13"/>
  <c r="AS96" i="13"/>
  <c r="AS97" i="13"/>
  <c r="AS98" i="13"/>
  <c r="AS99" i="13"/>
  <c r="AS100" i="13"/>
  <c r="AI94" i="13"/>
  <c r="AI95" i="13"/>
  <c r="AI96" i="13"/>
  <c r="AI97" i="13"/>
  <c r="AI99" i="13"/>
  <c r="AI100" i="13"/>
  <c r="AI102" i="13"/>
  <c r="AF96" i="13"/>
  <c r="AG96" i="13"/>
  <c r="AH96" i="13"/>
  <c r="E102" i="13"/>
  <c r="E123" i="13" l="1"/>
  <c r="F119" i="13"/>
  <c r="AS119" i="13"/>
  <c r="AO114" i="13" l="1"/>
  <c r="E114" i="13" s="1"/>
  <c r="AS114" i="13" l="1"/>
  <c r="F114" i="13"/>
  <c r="F110" i="13" l="1"/>
  <c r="AS110" i="13"/>
  <c r="G84" i="13"/>
  <c r="G85" i="13"/>
  <c r="G86" i="13"/>
  <c r="G87" i="13"/>
  <c r="G88" i="13"/>
  <c r="G89" i="13"/>
  <c r="F90" i="13"/>
  <c r="AS90" i="13"/>
  <c r="F81" i="13"/>
  <c r="G81" i="13" s="1"/>
  <c r="F80" i="13"/>
  <c r="G80" i="13" s="1"/>
  <c r="AS80" i="13"/>
  <c r="AS81" i="13"/>
  <c r="F79" i="13"/>
  <c r="F78" i="13"/>
  <c r="AS79" i="13"/>
  <c r="AS78" i="13"/>
  <c r="E63" i="13"/>
  <c r="AW63" i="13"/>
  <c r="AW62" i="13"/>
  <c r="AT63" i="13"/>
  <c r="AT62" i="13"/>
  <c r="F63" i="13"/>
  <c r="AX62" i="13"/>
  <c r="AN62" i="13"/>
  <c r="G90" i="13" l="1"/>
  <c r="AX63" i="13"/>
  <c r="F40" i="13"/>
  <c r="E40" i="13"/>
  <c r="AX40" i="13"/>
  <c r="AX39" i="13"/>
  <c r="F133" i="13"/>
  <c r="F193" i="13"/>
  <c r="F177" i="13"/>
  <c r="F148" i="13"/>
  <c r="E177" i="13"/>
  <c r="F172" i="13" l="1"/>
  <c r="F159" i="13"/>
  <c r="F147" i="13"/>
  <c r="E206" i="13"/>
  <c r="F213" i="13"/>
  <c r="E213" i="13"/>
  <c r="G208" i="13"/>
  <c r="G207" i="13"/>
  <c r="I206" i="13"/>
  <c r="F206" i="13"/>
  <c r="G206" i="13" l="1"/>
  <c r="F75" i="13"/>
  <c r="F70" i="13" s="1"/>
  <c r="AS75" i="13"/>
  <c r="G41" i="13"/>
  <c r="G42" i="13"/>
  <c r="G43" i="13"/>
  <c r="G44" i="13"/>
  <c r="G45" i="13"/>
  <c r="G46" i="13"/>
  <c r="G47" i="13"/>
  <c r="G48" i="13"/>
  <c r="AS40" i="13"/>
  <c r="F32" i="13"/>
  <c r="E75" i="13"/>
  <c r="E70" i="13" s="1"/>
  <c r="G75" i="13" l="1"/>
  <c r="AS102" i="13"/>
  <c r="E119" i="13"/>
  <c r="E101" i="13"/>
  <c r="F121" i="13"/>
  <c r="G121" i="13" s="1"/>
  <c r="AS121" i="13"/>
  <c r="F123" i="13"/>
  <c r="AS123" i="13"/>
  <c r="AS38" i="13"/>
  <c r="AR39" i="13"/>
  <c r="AO39" i="13"/>
  <c r="F184" i="13"/>
  <c r="AY119" i="13" l="1"/>
  <c r="G119" i="13"/>
  <c r="AS39" i="13"/>
  <c r="E116" i="13"/>
  <c r="F131" i="13"/>
  <c r="AN131" i="13"/>
  <c r="AE39" i="13"/>
  <c r="E39" i="13" s="1"/>
  <c r="AH39" i="13"/>
  <c r="F39" i="13" s="1"/>
  <c r="AN63" i="13"/>
  <c r="AN40" i="13"/>
  <c r="F112" i="13"/>
  <c r="AN112" i="13"/>
  <c r="G110" i="13"/>
  <c r="AN110" i="13"/>
  <c r="F167" i="13"/>
  <c r="AI103" i="13" l="1"/>
  <c r="F83" i="13"/>
  <c r="G83" i="13" s="1"/>
  <c r="F82" i="13"/>
  <c r="G82" i="13" s="1"/>
  <c r="AI83" i="13"/>
  <c r="AI82" i="13"/>
  <c r="AI40" i="13"/>
  <c r="AI41" i="13"/>
  <c r="AI42" i="13"/>
  <c r="AI43" i="13"/>
  <c r="AI44" i="13"/>
  <c r="AI45" i="13"/>
  <c r="AI46" i="13"/>
  <c r="AI47" i="13"/>
  <c r="F58" i="13"/>
  <c r="F59" i="13"/>
  <c r="AI59" i="13"/>
  <c r="AI39" i="13"/>
  <c r="F124" i="13"/>
  <c r="AI124" i="13"/>
  <c r="F118" i="13"/>
  <c r="G118" i="13" s="1"/>
  <c r="AI118" i="13"/>
  <c r="AI114" i="13"/>
  <c r="F111" i="13"/>
  <c r="E111" i="13"/>
  <c r="AI111" i="13"/>
  <c r="F108" i="13"/>
  <c r="E108" i="13"/>
  <c r="AI108" i="13"/>
  <c r="E157" i="13"/>
  <c r="E149" i="13"/>
  <c r="E143" i="13"/>
  <c r="F66" i="13" l="1"/>
  <c r="E65" i="13"/>
  <c r="F65" i="13"/>
  <c r="AC129" i="13" l="1"/>
  <c r="Z129" i="13"/>
  <c r="AD131" i="13"/>
  <c r="AD129" i="13" s="1"/>
  <c r="F214" i="13"/>
  <c r="F103" i="13"/>
  <c r="G103" i="13" s="1"/>
  <c r="G129" i="13"/>
  <c r="G131" i="13"/>
  <c r="AA23" i="13"/>
  <c r="AB23" i="13"/>
  <c r="Z133" i="13"/>
  <c r="V92" i="13"/>
  <c r="V95" i="13"/>
  <c r="V97" i="13"/>
  <c r="Y92" i="13"/>
  <c r="Y95" i="13"/>
  <c r="Y97" i="13"/>
  <c r="Y100" i="13"/>
  <c r="AA96" i="13"/>
  <c r="AB96" i="13"/>
  <c r="AD92" i="13"/>
  <c r="AD95" i="13"/>
  <c r="AD97" i="13"/>
  <c r="AD100" i="13"/>
  <c r="AD102" i="13"/>
  <c r="E122" i="13"/>
  <c r="AA22" i="13"/>
  <c r="AA12" i="13" s="1"/>
  <c r="AB22" i="13"/>
  <c r="AB12" i="13" s="1"/>
  <c r="AA104" i="13"/>
  <c r="AB104" i="13"/>
  <c r="AC105" i="13"/>
  <c r="AD105" i="13" s="1"/>
  <c r="Z105" i="13"/>
  <c r="Z104" i="13" s="1"/>
  <c r="W225" i="13"/>
  <c r="AC104" i="13" l="1"/>
  <c r="AD104" i="13" s="1"/>
  <c r="Z33" i="13"/>
  <c r="U64" i="13"/>
  <c r="T64" i="13"/>
  <c r="AC37" i="13"/>
  <c r="Z37" i="13"/>
  <c r="AD39" i="13"/>
  <c r="Z22" i="13" l="1"/>
  <c r="Z12" i="13" s="1"/>
  <c r="Z134" i="13"/>
  <c r="R62" i="13"/>
  <c r="F62" i="13" s="1"/>
  <c r="Q62" i="13"/>
  <c r="W132" i="13"/>
  <c r="X132" i="13"/>
  <c r="X104" i="13"/>
  <c r="W104" i="13"/>
  <c r="X105" i="13"/>
  <c r="W105" i="13"/>
  <c r="X122" i="13"/>
  <c r="W122" i="13"/>
  <c r="F101" i="13"/>
  <c r="W33" i="13"/>
  <c r="U122" i="13"/>
  <c r="T122" i="13"/>
  <c r="F107" i="13"/>
  <c r="S92" i="13" l="1"/>
  <c r="S95" i="13"/>
  <c r="S97" i="13"/>
  <c r="S100" i="13"/>
  <c r="R122" i="13"/>
  <c r="Q122" i="13"/>
  <c r="R105" i="13"/>
  <c r="R116" i="13"/>
  <c r="Q116" i="13"/>
  <c r="Q105" i="13"/>
  <c r="AZ33" i="13"/>
  <c r="AZ32" i="13"/>
  <c r="AW32" i="13"/>
  <c r="AR32" i="13"/>
  <c r="AM32" i="13"/>
  <c r="AH32" i="13"/>
  <c r="AC32" i="13"/>
  <c r="AC133" i="13" s="1"/>
  <c r="X32" i="13"/>
  <c r="U32" i="13"/>
  <c r="R32" i="13"/>
  <c r="AW33" i="13"/>
  <c r="AR33" i="13"/>
  <c r="AM33" i="13"/>
  <c r="AH33" i="13"/>
  <c r="AC33" i="13"/>
  <c r="X33" i="13"/>
  <c r="U33" i="13"/>
  <c r="R33" i="13"/>
  <c r="O32" i="13"/>
  <c r="O33" i="13"/>
  <c r="AZ34" i="13"/>
  <c r="AW34" i="13"/>
  <c r="AR34" i="13"/>
  <c r="AM34" i="13"/>
  <c r="AH34" i="13"/>
  <c r="AC34" i="13"/>
  <c r="U34" i="13"/>
  <c r="R34" i="13"/>
  <c r="P92" i="13"/>
  <c r="P95" i="13"/>
  <c r="P97" i="13"/>
  <c r="T32" i="13"/>
  <c r="T33" i="13"/>
  <c r="Q32" i="13"/>
  <c r="Q33" i="13"/>
  <c r="AT34" i="13"/>
  <c r="AT31" i="13" s="1"/>
  <c r="AO34" i="13"/>
  <c r="AO31" i="13" s="1"/>
  <c r="AJ34" i="13"/>
  <c r="AJ31" i="13" s="1"/>
  <c r="AE34" i="13"/>
  <c r="AE31" i="13" s="1"/>
  <c r="Z34" i="13"/>
  <c r="W34" i="13"/>
  <c r="W31" i="13" s="1"/>
  <c r="T34" i="13"/>
  <c r="Q34" i="13"/>
  <c r="Q31" i="13" s="1"/>
  <c r="N32" i="13"/>
  <c r="N33" i="13"/>
  <c r="O34" i="13"/>
  <c r="N34" i="13"/>
  <c r="AY109" i="13"/>
  <c r="F117" i="13"/>
  <c r="F120" i="13"/>
  <c r="G120" i="13" s="1"/>
  <c r="AY120" i="13"/>
  <c r="F102" i="13"/>
  <c r="F99" i="13" s="1"/>
  <c r="G35" i="13"/>
  <c r="AA94" i="13"/>
  <c r="AB94" i="13"/>
  <c r="AF94" i="13"/>
  <c r="AF91" i="13" s="1"/>
  <c r="AG94" i="13"/>
  <c r="AG91" i="13" s="1"/>
  <c r="AI91" i="13"/>
  <c r="AK94" i="13"/>
  <c r="AK91" i="13" s="1"/>
  <c r="AL94" i="13"/>
  <c r="AL91" i="13" s="1"/>
  <c r="AN94" i="13"/>
  <c r="AN91" i="13" s="1"/>
  <c r="AP94" i="13"/>
  <c r="AP91" i="13" s="1"/>
  <c r="AQ94" i="13"/>
  <c r="AQ91" i="13" s="1"/>
  <c r="AU94" i="13"/>
  <c r="AU91" i="13" s="1"/>
  <c r="AV94" i="13"/>
  <c r="AV91" i="13" s="1"/>
  <c r="AX94" i="13"/>
  <c r="AX91" i="13" s="1"/>
  <c r="AZ99" i="13"/>
  <c r="AW99" i="13"/>
  <c r="AR99" i="13"/>
  <c r="AM99" i="13"/>
  <c r="AC99" i="13"/>
  <c r="X99" i="13"/>
  <c r="U99" i="13"/>
  <c r="R99" i="13"/>
  <c r="O99" i="13"/>
  <c r="O96" i="13" s="1"/>
  <c r="AY99" i="13"/>
  <c r="AT99" i="13"/>
  <c r="AO99" i="13"/>
  <c r="AO96" i="13" s="1"/>
  <c r="AJ99" i="13"/>
  <c r="AE99" i="13"/>
  <c r="AE96" i="13" s="1"/>
  <c r="Z99" i="13"/>
  <c r="Z128" i="13" s="1"/>
  <c r="Z94" i="13" s="1"/>
  <c r="Z18" i="13" s="1"/>
  <c r="W99" i="13"/>
  <c r="W96" i="13" s="1"/>
  <c r="T99" i="13"/>
  <c r="T128" i="13" s="1"/>
  <c r="T94" i="13" s="1"/>
  <c r="T18" i="13" s="1"/>
  <c r="Q99" i="13"/>
  <c r="Q96" i="13" s="1"/>
  <c r="N99" i="13"/>
  <c r="F116" i="13" l="1"/>
  <c r="G116" i="13" s="1"/>
  <c r="G117" i="13"/>
  <c r="F115" i="13"/>
  <c r="R135" i="13"/>
  <c r="R132" i="13" s="1"/>
  <c r="N31" i="13"/>
  <c r="AW31" i="13"/>
  <c r="AR31" i="13"/>
  <c r="AZ31" i="13"/>
  <c r="AM31" i="13"/>
  <c r="AH31" i="13"/>
  <c r="Y99" i="13"/>
  <c r="X96" i="13"/>
  <c r="Y96" i="13" s="1"/>
  <c r="AA91" i="13"/>
  <c r="AA135" i="13"/>
  <c r="AA132" i="13" s="1"/>
  <c r="AA18" i="13"/>
  <c r="AE128" i="13"/>
  <c r="AE94" i="13" s="1"/>
  <c r="AE91" i="13" s="1"/>
  <c r="AO128" i="13"/>
  <c r="AO94" i="13" s="1"/>
  <c r="AO91" i="13" s="1"/>
  <c r="AH128" i="13"/>
  <c r="AH94" i="13" s="1"/>
  <c r="AH91" i="13" s="1"/>
  <c r="AR128" i="13"/>
  <c r="AR94" i="13" s="1"/>
  <c r="AR91" i="13" s="1"/>
  <c r="AZ128" i="13"/>
  <c r="AZ94" i="13" s="1"/>
  <c r="AZ91" i="13" s="1"/>
  <c r="AC134" i="13"/>
  <c r="AD134" i="13" s="1"/>
  <c r="AC22" i="13"/>
  <c r="W94" i="13"/>
  <c r="V99" i="13"/>
  <c r="AC128" i="13"/>
  <c r="AC94" i="13" s="1"/>
  <c r="AC135" i="13" s="1"/>
  <c r="AC96" i="13"/>
  <c r="AD99" i="13"/>
  <c r="AB91" i="13"/>
  <c r="AB135" i="13"/>
  <c r="AB132" i="13" s="1"/>
  <c r="AB18" i="13"/>
  <c r="G102" i="13"/>
  <c r="AJ128" i="13"/>
  <c r="AJ94" i="13" s="1"/>
  <c r="AJ91" i="13" s="1"/>
  <c r="AT128" i="13"/>
  <c r="AT94" i="13" s="1"/>
  <c r="AT91" i="13" s="1"/>
  <c r="U128" i="13"/>
  <c r="U94" i="13" s="1"/>
  <c r="U91" i="13" s="1"/>
  <c r="V91" i="13" s="1"/>
  <c r="AM128" i="13"/>
  <c r="AM94" i="13" s="1"/>
  <c r="AM91" i="13" s="1"/>
  <c r="AW128" i="13"/>
  <c r="AW94" i="13" s="1"/>
  <c r="AW91" i="13" s="1"/>
  <c r="T31" i="13"/>
  <c r="U31" i="13"/>
  <c r="X94" i="13"/>
  <c r="Y94" i="13" s="1"/>
  <c r="Z31" i="13"/>
  <c r="Z135" i="13"/>
  <c r="Z23" i="13"/>
  <c r="Z13" i="13" s="1"/>
  <c r="AC23" i="13"/>
  <c r="Z15" i="13"/>
  <c r="AC31" i="13"/>
  <c r="R31" i="13"/>
  <c r="O31" i="13"/>
  <c r="Z91" i="13"/>
  <c r="X128" i="13"/>
  <c r="X91" i="13" s="1"/>
  <c r="W128" i="13"/>
  <c r="W91" i="13" s="1"/>
  <c r="T91" i="13"/>
  <c r="O128" i="13"/>
  <c r="N128" i="13"/>
  <c r="R96" i="13"/>
  <c r="S96" i="13" s="1"/>
  <c r="R128" i="13"/>
  <c r="R94" i="13"/>
  <c r="R91" i="13" s="1"/>
  <c r="Q128" i="13"/>
  <c r="S99" i="13"/>
  <c r="Q135" i="13"/>
  <c r="Q94" i="13"/>
  <c r="S94" i="13" s="1"/>
  <c r="Z96" i="13"/>
  <c r="AT96" i="13"/>
  <c r="T96" i="13"/>
  <c r="V96" i="13" s="1"/>
  <c r="AJ96" i="13"/>
  <c r="N96" i="13"/>
  <c r="AD135" i="13" l="1"/>
  <c r="AC91" i="13"/>
  <c r="AD91" i="13" s="1"/>
  <c r="Q91" i="13"/>
  <c r="Y91" i="13"/>
  <c r="AD96" i="13"/>
  <c r="V94" i="13"/>
  <c r="U18" i="13"/>
  <c r="AD22" i="13"/>
  <c r="AC12" i="13"/>
  <c r="AD12" i="13" s="1"/>
  <c r="AC132" i="13"/>
  <c r="AC18" i="13"/>
  <c r="AD94" i="13"/>
  <c r="AC13" i="13"/>
  <c r="AD23" i="13"/>
  <c r="AC20" i="13"/>
  <c r="O126" i="13"/>
  <c r="O94" i="13"/>
  <c r="O91" i="13" s="1"/>
  <c r="N126" i="13"/>
  <c r="BB126" i="13" s="1"/>
  <c r="N94" i="13"/>
  <c r="S91" i="13"/>
  <c r="Q132" i="13"/>
  <c r="S135" i="13"/>
  <c r="AD18" i="13" l="1"/>
  <c r="AC15" i="13"/>
  <c r="AD15" i="13" s="1"/>
  <c r="AD13" i="13"/>
  <c r="AC10" i="13"/>
  <c r="P94" i="13"/>
  <c r="N91" i="13"/>
  <c r="P91" i="13" s="1"/>
  <c r="AY129" i="13"/>
  <c r="G144" i="13"/>
  <c r="G146" i="13"/>
  <c r="G147" i="13"/>
  <c r="F238" i="13" l="1"/>
  <c r="E238" i="13"/>
  <c r="F237" i="13"/>
  <c r="E237" i="13"/>
  <c r="Q237" i="13"/>
  <c r="R237" i="13" s="1"/>
  <c r="G101" i="13"/>
  <c r="Y101" i="13"/>
  <c r="S101" i="13"/>
  <c r="G238" i="13" l="1"/>
  <c r="F140" i="13"/>
  <c r="E214" i="13"/>
  <c r="AY116" i="13"/>
  <c r="AY128" i="13" s="1"/>
  <c r="AY94" i="13" s="1"/>
  <c r="AY91" i="13" s="1"/>
  <c r="E141" i="13" l="1"/>
  <c r="G114" i="13"/>
  <c r="G112" i="13"/>
  <c r="G113" i="13"/>
  <c r="N18" i="13" l="1"/>
  <c r="N15" i="13" s="1"/>
  <c r="W237" i="13" l="1"/>
  <c r="X237" i="13" s="1"/>
  <c r="X224" i="13"/>
  <c r="W224" i="13"/>
  <c r="X22" i="13"/>
  <c r="W22" i="13"/>
  <c r="X12" i="13"/>
  <c r="W12" i="13"/>
  <c r="W23" i="13"/>
  <c r="Y64" i="13"/>
  <c r="G95" i="13"/>
  <c r="G97" i="13"/>
  <c r="F69" i="13"/>
  <c r="G67" i="13"/>
  <c r="F68" i="13"/>
  <c r="G68" i="13" s="1"/>
  <c r="Y66" i="13"/>
  <c r="Y69" i="13"/>
  <c r="Y68" i="13"/>
  <c r="Y67" i="13"/>
  <c r="G40" i="13"/>
  <c r="F134" i="13"/>
  <c r="X37" i="13"/>
  <c r="W37" i="13"/>
  <c r="Y40" i="13"/>
  <c r="Y39" i="13"/>
  <c r="AY107" i="13"/>
  <c r="W18" i="13"/>
  <c r="X225" i="13" l="1"/>
  <c r="X222" i="13" s="1"/>
  <c r="X34" i="13"/>
  <c r="X31" i="13" s="1"/>
  <c r="W20" i="13"/>
  <c r="Y12" i="13"/>
  <c r="Y22" i="13"/>
  <c r="Y65" i="13"/>
  <c r="F36" i="13"/>
  <c r="Y37" i="13"/>
  <c r="F37" i="13"/>
  <c r="X13" i="13"/>
  <c r="X23" i="13"/>
  <c r="W222" i="13"/>
  <c r="W15" i="13"/>
  <c r="X18" i="13"/>
  <c r="W230" i="13"/>
  <c r="W13" i="13"/>
  <c r="W10" i="13" s="1"/>
  <c r="F33" i="13"/>
  <c r="G39" i="13"/>
  <c r="G111" i="13"/>
  <c r="G108" i="13"/>
  <c r="F106" i="13"/>
  <c r="G106" i="13" s="1"/>
  <c r="X15" i="13" l="1"/>
  <c r="Y15" i="13" s="1"/>
  <c r="Y18" i="13"/>
  <c r="X10" i="13"/>
  <c r="Y10" i="13" s="1"/>
  <c r="Y13" i="13"/>
  <c r="X20" i="13"/>
  <c r="Y20" i="13" s="1"/>
  <c r="Y23" i="13"/>
  <c r="F105" i="13"/>
  <c r="W227" i="13"/>
  <c r="X230" i="13"/>
  <c r="X227" i="13" s="1"/>
  <c r="F104" i="13" l="1"/>
  <c r="T227" i="13"/>
  <c r="U227" i="13" s="1"/>
  <c r="U230" i="13" s="1"/>
  <c r="T225" i="13"/>
  <c r="U225" i="13" s="1"/>
  <c r="U222" i="13" s="1"/>
  <c r="R225" i="13"/>
  <c r="R222" i="13" s="1"/>
  <c r="Q225" i="13"/>
  <c r="Q222" i="13" s="1"/>
  <c r="U23" i="13"/>
  <c r="U20" i="13" s="1"/>
  <c r="T23" i="13"/>
  <c r="T20" i="13" s="1"/>
  <c r="U135" i="13"/>
  <c r="U132" i="13" s="1"/>
  <c r="T135" i="13"/>
  <c r="T13" i="13" s="1"/>
  <c r="T10" i="13" s="1"/>
  <c r="U15" i="13"/>
  <c r="T15" i="13"/>
  <c r="T222" i="13" l="1"/>
  <c r="T230" i="13"/>
  <c r="U13" i="13"/>
  <c r="U10" i="13" s="1"/>
  <c r="T132" i="13"/>
  <c r="V132" i="13" s="1"/>
  <c r="G77" i="13"/>
  <c r="G76" i="13"/>
  <c r="G64" i="13" l="1"/>
  <c r="G65" i="13"/>
  <c r="R23" i="13"/>
  <c r="R20" i="13" s="1"/>
  <c r="Q23" i="13"/>
  <c r="Q20" i="13" s="1"/>
  <c r="F27" i="13"/>
  <c r="F26" i="13"/>
  <c r="E26" i="13"/>
  <c r="R18" i="13"/>
  <c r="Q18" i="13"/>
  <c r="Q15" i="13" s="1"/>
  <c r="R104" i="13"/>
  <c r="R13" i="13" s="1"/>
  <c r="R10" i="13" s="1"/>
  <c r="Q104" i="13"/>
  <c r="Q13" i="13" s="1"/>
  <c r="Q10" i="13" s="1"/>
  <c r="O122" i="13"/>
  <c r="O135" i="13" s="1"/>
  <c r="N122" i="13"/>
  <c r="N135" i="13" s="1"/>
  <c r="S107" i="13"/>
  <c r="S124" i="13"/>
  <c r="G107" i="13"/>
  <c r="G124" i="13"/>
  <c r="S125" i="13"/>
  <c r="G125" i="13"/>
  <c r="F194" i="13"/>
  <c r="F190" i="13"/>
  <c r="F186" i="13"/>
  <c r="F182" i="13"/>
  <c r="F178" i="13"/>
  <c r="F174" i="13"/>
  <c r="F169" i="13"/>
  <c r="F165" i="13"/>
  <c r="F161" i="13"/>
  <c r="F157" i="13"/>
  <c r="F153" i="13"/>
  <c r="F143" i="13"/>
  <c r="G143" i="13" s="1"/>
  <c r="F149" i="13"/>
  <c r="E194" i="13"/>
  <c r="E190" i="13"/>
  <c r="E186" i="13"/>
  <c r="E182" i="13"/>
  <c r="E178" i="13"/>
  <c r="E174" i="13"/>
  <c r="E169" i="13"/>
  <c r="E165" i="13"/>
  <c r="E161" i="13"/>
  <c r="E153" i="13"/>
  <c r="E27" i="13" l="1"/>
  <c r="E140" i="13"/>
  <c r="S132" i="13"/>
  <c r="R15" i="13"/>
  <c r="Q230" i="13"/>
  <c r="E28" i="13"/>
  <c r="E105" i="13"/>
  <c r="E34" i="13"/>
  <c r="E225" i="13" s="1"/>
  <c r="E62" i="13"/>
  <c r="G62" i="13" s="1"/>
  <c r="E104" i="13" l="1"/>
  <c r="E94" i="13"/>
  <c r="G105" i="13"/>
  <c r="Q227" i="13"/>
  <c r="R230" i="13"/>
  <c r="R227" i="13" s="1"/>
  <c r="G63" i="13"/>
  <c r="N230" i="13"/>
  <c r="N227" i="13" s="1"/>
  <c r="O227" i="13" s="1"/>
  <c r="P227" i="13" s="1"/>
  <c r="O18" i="13"/>
  <c r="G92" i="13"/>
  <c r="F19" i="13"/>
  <c r="F17" i="13"/>
  <c r="F16" i="13"/>
  <c r="E19" i="13"/>
  <c r="E17" i="13"/>
  <c r="E16" i="13"/>
  <c r="G237" i="13"/>
  <c r="F98" i="13"/>
  <c r="F93" i="13" l="1"/>
  <c r="F96" i="13"/>
  <c r="G99" i="13"/>
  <c r="P18" i="13"/>
  <c r="O15" i="13"/>
  <c r="P15" i="13" s="1"/>
  <c r="O230" i="13"/>
  <c r="P230" i="13" s="1"/>
  <c r="E215" i="13"/>
  <c r="E142" i="13" l="1"/>
  <c r="E211" i="13"/>
  <c r="E138" i="13" s="1"/>
  <c r="E29" i="13"/>
  <c r="E25" i="13" s="1"/>
  <c r="O56" i="13"/>
  <c r="N56" i="13"/>
  <c r="F57" i="13"/>
  <c r="F34" i="13" s="1"/>
  <c r="G58" i="13"/>
  <c r="G59" i="13"/>
  <c r="G78" i="13"/>
  <c r="G79" i="13"/>
  <c r="O132" i="13"/>
  <c r="P59" i="13"/>
  <c r="P58" i="13"/>
  <c r="P79" i="13"/>
  <c r="P57" i="13"/>
  <c r="P123" i="13"/>
  <c r="E98" i="13"/>
  <c r="G57" i="13" l="1"/>
  <c r="F56" i="13"/>
  <c r="G56" i="13" s="1"/>
  <c r="F122" i="13"/>
  <c r="F230" i="13" s="1"/>
  <c r="P56" i="13"/>
  <c r="F21" i="13"/>
  <c r="G34" i="13" l="1"/>
  <c r="F31" i="13"/>
  <c r="F94" i="13"/>
  <c r="F128" i="13" s="1"/>
  <c r="F135" i="13" s="1"/>
  <c r="L215" i="13"/>
  <c r="L214" i="13"/>
  <c r="L198" i="13"/>
  <c r="L194" i="13"/>
  <c r="L190" i="13"/>
  <c r="L186" i="13"/>
  <c r="L182" i="13"/>
  <c r="L178" i="13"/>
  <c r="L174" i="13"/>
  <c r="L169" i="13"/>
  <c r="L165" i="13"/>
  <c r="L161" i="13"/>
  <c r="L157" i="13"/>
  <c r="L153" i="13"/>
  <c r="F28" i="13" l="1"/>
  <c r="G28" i="13" s="1"/>
  <c r="F141" i="13"/>
  <c r="F13" i="13"/>
  <c r="F126" i="13"/>
  <c r="F227" i="13"/>
  <c r="F18" i="13"/>
  <c r="F91" i="13"/>
  <c r="F132" i="13"/>
  <c r="L211" i="13"/>
  <c r="L149" i="13"/>
  <c r="L143" i="13"/>
  <c r="F23" i="13" l="1"/>
  <c r="F15" i="13"/>
  <c r="F224" i="13"/>
  <c r="F12" i="13" s="1"/>
  <c r="F223" i="13"/>
  <c r="F22" i="13" l="1"/>
  <c r="G139" i="13"/>
  <c r="I202" i="13"/>
  <c r="E202" i="13"/>
  <c r="I198" i="13"/>
  <c r="E198" i="13"/>
  <c r="I194" i="13"/>
  <c r="I190" i="13"/>
  <c r="I186" i="13"/>
  <c r="I182" i="13"/>
  <c r="I178" i="13"/>
  <c r="I174" i="13"/>
  <c r="I169" i="13"/>
  <c r="I165" i="13"/>
  <c r="I157" i="13"/>
  <c r="I153" i="13"/>
  <c r="I149" i="13"/>
  <c r="G148" i="13"/>
  <c r="G151" i="13"/>
  <c r="G152" i="13"/>
  <c r="G155" i="13"/>
  <c r="G156" i="13"/>
  <c r="G159" i="13"/>
  <c r="G163" i="13"/>
  <c r="G164" i="13"/>
  <c r="G167" i="13"/>
  <c r="G168" i="13"/>
  <c r="G172" i="13"/>
  <c r="G173" i="13"/>
  <c r="G176" i="13"/>
  <c r="G177" i="13"/>
  <c r="G180" i="13"/>
  <c r="G181" i="13"/>
  <c r="G184" i="13"/>
  <c r="G188" i="13"/>
  <c r="G192" i="13"/>
  <c r="G193" i="13"/>
  <c r="G196" i="13"/>
  <c r="G200" i="13"/>
  <c r="G204" i="13"/>
  <c r="G210" i="13"/>
  <c r="G213" i="13"/>
  <c r="H149" i="13"/>
  <c r="H143" i="13"/>
  <c r="I143" i="13"/>
  <c r="H138" i="13"/>
  <c r="H215" i="13"/>
  <c r="H142" i="13" s="1"/>
  <c r="I215" i="13"/>
  <c r="H214" i="13"/>
  <c r="H141" i="13" s="1"/>
  <c r="I214" i="13"/>
  <c r="I141" i="13" s="1"/>
  <c r="G150" i="13"/>
  <c r="G154" i="13"/>
  <c r="G158" i="13"/>
  <c r="G162" i="13"/>
  <c r="G166" i="13"/>
  <c r="G170" i="13"/>
  <c r="G175" i="13"/>
  <c r="G179" i="13"/>
  <c r="G183" i="13"/>
  <c r="G187" i="13"/>
  <c r="F195" i="13"/>
  <c r="G195" i="13" s="1"/>
  <c r="F199" i="13"/>
  <c r="G199" i="13" s="1"/>
  <c r="F198" i="13"/>
  <c r="F203" i="13"/>
  <c r="G203" i="13" s="1"/>
  <c r="F202" i="13"/>
  <c r="I211" i="13" l="1"/>
  <c r="I138" i="13" s="1"/>
  <c r="G185" i="13"/>
  <c r="G189" i="13"/>
  <c r="G198" i="13"/>
  <c r="G194" i="13"/>
  <c r="F215" i="13"/>
  <c r="I142" i="13"/>
  <c r="G202" i="13"/>
  <c r="E38" i="13"/>
  <c r="F29" i="13" l="1"/>
  <c r="F25" i="13" s="1"/>
  <c r="G25" i="13" s="1"/>
  <c r="F142" i="13"/>
  <c r="G142" i="13" s="1"/>
  <c r="E133" i="13"/>
  <c r="G133" i="13" s="1"/>
  <c r="G38" i="13"/>
  <c r="G29" i="13"/>
  <c r="E32" i="13"/>
  <c r="G32" i="13" s="1"/>
  <c r="E223" i="13"/>
  <c r="G223" i="13" s="1"/>
  <c r="E37" i="13"/>
  <c r="G37" i="13" s="1"/>
  <c r="F211" i="13"/>
  <c r="F138" i="13" s="1"/>
  <c r="F226" i="13"/>
  <c r="F14" i="13" s="1"/>
  <c r="F10" i="13" s="1"/>
  <c r="E134" i="13"/>
  <c r="E224" i="13" s="1"/>
  <c r="E12" i="13" s="1"/>
  <c r="E22" i="13" s="1"/>
  <c r="E93" i="13"/>
  <c r="E115" i="13"/>
  <c r="AY115" i="13" l="1"/>
  <c r="G115" i="13"/>
  <c r="E11" i="13"/>
  <c r="E21" i="13" s="1"/>
  <c r="E127" i="13"/>
  <c r="G127" i="13" s="1"/>
  <c r="G134" i="13"/>
  <c r="F222" i="13"/>
  <c r="G11" i="13" l="1"/>
  <c r="AY104" i="13"/>
  <c r="G104" i="13"/>
  <c r="F20" i="13"/>
  <c r="AY14" i="13"/>
  <c r="AY24" i="13" s="1"/>
  <c r="AJ14" i="13"/>
  <c r="AJ24" i="13" s="1"/>
  <c r="AJ12" i="13"/>
  <c r="Z14" i="13"/>
  <c r="Z24" i="13" s="1"/>
  <c r="N14" i="13"/>
  <c r="N24" i="13" s="1"/>
  <c r="N12" i="13"/>
  <c r="AY134" i="13"/>
  <c r="AY224" i="13" s="1"/>
  <c r="E33" i="13"/>
  <c r="AJ135" i="13"/>
  <c r="AY33" i="13"/>
  <c r="AY96" i="13"/>
  <c r="AY37" i="13"/>
  <c r="G174" i="13"/>
  <c r="G190" i="13"/>
  <c r="G186" i="13"/>
  <c r="G182" i="13"/>
  <c r="G178" i="13"/>
  <c r="G169" i="13"/>
  <c r="G165" i="13"/>
  <c r="G161" i="13"/>
  <c r="G157" i="13"/>
  <c r="G153" i="13"/>
  <c r="G149" i="13"/>
  <c r="AY31" i="13" l="1"/>
  <c r="E31" i="13"/>
  <c r="G31" i="13" s="1"/>
  <c r="G33" i="13"/>
  <c r="AY135" i="13"/>
  <c r="AY225" i="13" s="1"/>
  <c r="G141" i="13"/>
  <c r="G214" i="13"/>
  <c r="Z132" i="13"/>
  <c r="AD132" i="13" s="1"/>
  <c r="Z225" i="13"/>
  <c r="AJ225" i="13"/>
  <c r="AJ132" i="13"/>
  <c r="AY12" i="13"/>
  <c r="AJ22" i="13"/>
  <c r="N22" i="13"/>
  <c r="G224" i="13"/>
  <c r="E96" i="13"/>
  <c r="G96" i="13" s="1"/>
  <c r="E69" i="13"/>
  <c r="G69" i="13" s="1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AY132" i="13" l="1"/>
  <c r="AY13" i="13"/>
  <c r="AY23" i="13" s="1"/>
  <c r="AY222" i="13"/>
  <c r="G66" i="13"/>
  <c r="E36" i="13"/>
  <c r="G36" i="13" s="1"/>
  <c r="C5" i="8"/>
  <c r="C11" i="8"/>
  <c r="D11" i="8" s="1"/>
  <c r="C8" i="8"/>
  <c r="D8" i="8" s="1"/>
  <c r="P135" i="13"/>
  <c r="N225" i="13"/>
  <c r="N13" i="13" s="1"/>
  <c r="N132" i="13"/>
  <c r="P132" i="13" s="1"/>
  <c r="G138" i="13"/>
  <c r="G215" i="13"/>
  <c r="E226" i="13"/>
  <c r="AY22" i="13"/>
  <c r="AJ13" i="13"/>
  <c r="AJ222" i="13"/>
  <c r="Z222" i="13"/>
  <c r="C14" i="8"/>
  <c r="D14" i="8" s="1"/>
  <c r="C19" i="8"/>
  <c r="D19" i="8" s="1"/>
  <c r="D5" i="8"/>
  <c r="AY10" i="13" l="1"/>
  <c r="AY20" i="13"/>
  <c r="G12" i="13"/>
  <c r="O225" i="13"/>
  <c r="O13" i="13" s="1"/>
  <c r="N222" i="13"/>
  <c r="E14" i="13"/>
  <c r="G226" i="13"/>
  <c r="G211" i="13"/>
  <c r="N10" i="13"/>
  <c r="Z20" i="13"/>
  <c r="AD20" i="13" s="1"/>
  <c r="Z10" i="13"/>
  <c r="AD10" i="13" s="1"/>
  <c r="AJ23" i="13"/>
  <c r="AJ20" i="13" s="1"/>
  <c r="AJ10" i="13"/>
  <c r="C24" i="8"/>
  <c r="D24" i="8"/>
  <c r="O23" i="13" l="1"/>
  <c r="O20" i="13" s="1"/>
  <c r="O10" i="13"/>
  <c r="P10" i="13"/>
  <c r="P225" i="13"/>
  <c r="O222" i="13"/>
  <c r="P222" i="13" s="1"/>
  <c r="N23" i="13"/>
  <c r="P13" i="13"/>
  <c r="G14" i="13"/>
  <c r="P23" i="13" l="1"/>
  <c r="N20" i="13"/>
  <c r="P20" i="13" s="1"/>
  <c r="G123" i="13"/>
  <c r="G122" i="13" l="1"/>
  <c r="E230" i="13"/>
  <c r="G230" i="13" s="1"/>
  <c r="AY122" i="13"/>
  <c r="E227" i="13" l="1"/>
  <c r="E18" i="13"/>
  <c r="G18" i="13" s="1"/>
  <c r="E91" i="13"/>
  <c r="G91" i="13" s="1"/>
  <c r="G94" i="13"/>
  <c r="E128" i="13"/>
  <c r="G128" i="13" s="1"/>
  <c r="E126" i="13" l="1"/>
  <c r="G126" i="13" s="1"/>
  <c r="E135" i="13"/>
  <c r="E13" i="13" s="1"/>
  <c r="G227" i="13"/>
  <c r="E15" i="13"/>
  <c r="G15" i="13" s="1"/>
  <c r="E132" i="13" l="1"/>
  <c r="G132" i="13" s="1"/>
  <c r="G135" i="13"/>
  <c r="G13" i="13" l="1"/>
  <c r="E23" i="13"/>
  <c r="E10" i="13"/>
  <c r="G10" i="13" s="1"/>
  <c r="G23" i="13" l="1"/>
  <c r="E20" i="13"/>
  <c r="G20" i="13" s="1"/>
  <c r="E222" i="13"/>
  <c r="G222" i="13" s="1"/>
  <c r="G225" i="13"/>
  <c r="AA20" i="13"/>
  <c r="AB20" i="13"/>
  <c r="AA13" i="13"/>
  <c r="AA10" i="13" s="1"/>
  <c r="AB13" i="13"/>
  <c r="AB10" i="13" s="1"/>
</calcChain>
</file>

<file path=xl/sharedStrings.xml><?xml version="1.0" encoding="utf-8"?>
<sst xmlns="http://schemas.openxmlformats.org/spreadsheetml/2006/main" count="4416" uniqueCount="477">
  <si>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</si>
  <si>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</si>
  <si>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</si>
  <si>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</si>
  <si>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</si>
  <si>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</si>
  <si>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</si>
  <si>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</si>
  <si>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</si>
  <si>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</si>
  <si>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</si>
  <si>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</si>
  <si>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</si>
  <si>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</si>
  <si>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</si>
  <si>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</si>
  <si>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</si>
  <si>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</si>
  <si>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</si>
  <si>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</si>
  <si>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</si>
  <si>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</si>
  <si>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</si>
  <si>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</si>
  <si>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</si>
  <si>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</si>
  <si>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</si>
  <si>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</si>
  <si>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</si>
  <si>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</si>
  <si>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</si>
  <si>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</si>
  <si>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</si>
  <si>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</si>
  <si>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</si>
  <si>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</si>
  <si>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</si>
  <si>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</si>
  <si>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</si>
  <si>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</si>
  <si>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</si>
  <si>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</si>
  <si>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</si>
  <si>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</si>
  <si>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</si>
  <si>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</si>
  <si>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</si>
  <si>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</si>
  <si>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</si>
  <si>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</si>
  <si>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</si>
  <si>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</si>
  <si>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</si>
  <si>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</si>
  <si>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</si>
  <si>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</si>
  <si>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</si>
  <si>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</si>
  <si>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</si>
  <si>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</si>
  <si>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</si>
  <si>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</si>
  <si>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</si>
  <si>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</si>
  <si>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</si>
  <si>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</si>
  <si>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</si>
  <si>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</si>
  <si>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</si>
  <si>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</si>
  <si>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</si>
  <si>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</si>
  <si>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</si>
  <si>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</si>
  <si>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</si>
  <si>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</si>
  <si>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</si>
  <si>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</si>
  <si>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</si>
  <si>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</si>
  <si>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</si>
  <si>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</si>
  <si>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</si>
  <si>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</si>
  <si>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</si>
  <si>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</si>
  <si>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</si>
  <si>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</si>
  <si>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</si>
  <si>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</si>
  <si>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</si>
  <si>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</si>
  <si>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</si>
  <si>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</si>
  <si>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</si>
  <si>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</si>
  <si>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</si>
  <si>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</si>
  <si>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</si>
  <si>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</si>
  <si>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</si>
  <si>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</si>
  <si>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</si>
  <si>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</si>
  <si>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</si>
  <si>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</si>
  <si>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</si>
  <si>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</si>
  <si>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</si>
  <si>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</si>
  <si>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</si>
  <si>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</si>
  <si>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</si>
  <si>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</si>
  <si>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</si>
  <si>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</si>
  <si>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</si>
  <si>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</si>
  <si>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</si>
  <si>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</si>
  <si>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</si>
  <si>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</si>
  <si>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</si>
  <si>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</si>
  <si>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</si>
  <si>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</si>
  <si>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</si>
  <si>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</si>
  <si>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</si>
  <si>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</si>
  <si>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</si>
  <si>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</si>
  <si>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</si>
  <si>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</si>
  <si>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</si>
  <si>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</si>
  <si>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</si>
  <si>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</si>
  <si>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</si>
  <si>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</si>
  <si>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</si>
  <si>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</si>
  <si>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</si>
  <si>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</si>
  <si>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</si>
  <si>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</si>
  <si>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</si>
  <si>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</si>
  <si>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</si>
  <si>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</si>
  <si>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</si>
  <si>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</si>
  <si>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</si>
  <si>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</si>
  <si>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</si>
  <si>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</si>
  <si>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</si>
  <si>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</si>
  <si>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</si>
  <si>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</si>
  <si>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</si>
  <si>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</si>
  <si>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</si>
  <si>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</si>
  <si>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</si>
  <si>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</si>
  <si>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</si>
  <si>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</si>
  <si>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</si>
  <si>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</si>
  <si>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</si>
  <si>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</si>
  <si>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</si>
  <si>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</si>
  <si>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</si>
  <si>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</si>
  <si>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</si>
  <si>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</si>
  <si>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</si>
  <si>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</si>
  <si>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</si>
  <si>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</si>
  <si>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</si>
  <si>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</si>
  <si>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</si>
  <si>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</si>
  <si>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</si>
  <si>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</si>
  <si>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</si>
  <si>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</si>
  <si>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</si>
  <si>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</si>
  <si>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</si>
  <si>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</si>
  <si>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</si>
  <si>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</si>
  <si>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</si>
  <si>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</si>
  <si>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</si>
  <si>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</si>
  <si>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</si>
  <si>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</si>
  <si>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</si>
  <si>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</si>
  <si>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</si>
  <si>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</si>
  <si>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</si>
  <si>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</si>
  <si>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</si>
  <si>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</si>
  <si>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</si>
  <si>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</si>
  <si>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</si>
  <si>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</si>
  <si>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</si>
  <si>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</si>
  <si>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</si>
  <si>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</si>
  <si>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</si>
  <si>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</si>
  <si>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</si>
  <si>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</si>
  <si>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</si>
  <si>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</si>
  <si>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</si>
  <si>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</si>
  <si>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</si>
  <si>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</si>
  <si>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</si>
  <si>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</si>
  <si>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</si>
  <si>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</si>
  <si>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</si>
  <si>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</si>
  <si>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</si>
  <si>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</si>
  <si>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</si>
  <si>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</si>
  <si>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</si>
  <si>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</si>
  <si>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</si>
  <si>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</si>
  <si>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</si>
  <si>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</si>
  <si>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</si>
  <si>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</si>
  <si>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</si>
  <si>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</si>
  <si>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</si>
  <si>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</si>
  <si>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</si>
  <si>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</si>
  <si>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</si>
  <si>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</si>
  <si>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</si>
  <si>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</si>
  <si>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</si>
  <si>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</si>
  <si>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</si>
  <si>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</si>
  <si>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</si>
  <si>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</si>
  <si>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</si>
  <si>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 xml:space="preserve">Ответственный исполнитель (наименование)
</t>
  </si>
  <si>
    <t xml:space="preserve">Соисполнитель 2 (наименование)
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</si>
  <si>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</si>
  <si>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</si>
  <si>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2.1.1.</t>
  </si>
  <si>
    <t>Базовый показатель на начало реализации муниципальной программы</t>
  </si>
  <si>
    <t>1.1.1.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</si>
  <si>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</si>
  <si>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</si>
  <si>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</si>
  <si>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</si>
  <si>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</si>
  <si>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</si>
  <si>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</si>
  <si>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</si>
  <si>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и.т.д …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</si>
  <si>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</si>
  <si>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</si>
  <si>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Исполнитель: ФИО, должность, тел.: 8 (3466) _____________________________________</t>
  </si>
  <si>
    <t>(Ф.И.О. подпись)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</si>
  <si>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</si>
  <si>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</si>
  <si>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</si>
  <si>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</si>
  <si>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</si>
  <si>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</si>
  <si>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</si>
  <si>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</si>
  <si>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</si>
  <si>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</si>
  <si>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</si>
  <si>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</si>
  <si>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</si>
  <si>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</si>
  <si>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</si>
  <si>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</si>
  <si>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Создание условий для развития поддержки одаренных детей и молодежи,  художественного образования, профессионального искусства, библиотечного дела,сохранения нематериального и материального наследия, стимулирования культурного разнообразия, реализации инновационных проектов в архивах,  направленных на укрепление гражданского единства, развития кадрового потенциала, (показатель1,2,3,4)</t>
  </si>
  <si>
    <t>управление культуры администрации района</t>
  </si>
  <si>
    <t>в том числе объем средств бюджета района, выделяемый негосударственным организациям, в том числе социально ориентированным некоммерческим организациям, на предоставление услуг (работ) в сфере культуры</t>
  </si>
  <si>
    <t>Обеспечение информатизации общедоступных библиотек, в том числе:</t>
  </si>
  <si>
    <t>Подключение общедоступных библиотек к сети Интернет</t>
  </si>
  <si>
    <t>Перевод документов в машиночитаемые форматы</t>
  </si>
  <si>
    <t>Автоматизация библиотек, приобретение автоматизированных рабочих мест, модернизация парка персональных компьютеров, программного обеспечения, периферийного и мультимедийного оборудования, проведение локально-вычислительных сетей</t>
  </si>
  <si>
    <t>Комплектование библиотечных, в том числе книжных фондов</t>
  </si>
  <si>
    <t>Подписка (приобретение) периодических изданий</t>
  </si>
  <si>
    <t>Обновление электронных баз данных</t>
  </si>
  <si>
    <t>Mодернизация библиотек сельских поселений</t>
  </si>
  <si>
    <t xml:space="preserve">1.1.2. </t>
  </si>
  <si>
    <t xml:space="preserve">Комплектование библиотечных фондов </t>
  </si>
  <si>
    <t xml:space="preserve">1.1.3. </t>
  </si>
  <si>
    <t>Оформление подписки на периодические издания</t>
  </si>
  <si>
    <t xml:space="preserve">1.1.4. </t>
  </si>
  <si>
    <t>Региональный конкурс детских талантов «Северная Звезда»</t>
  </si>
  <si>
    <t>муниципальноеавтономное учреждение «Межпоселенческая библиотека»</t>
  </si>
  <si>
    <t>районное муниципальное автономное учреждение «Межпоселенческий культурно-досуговый комплекс  «Арлекино»</t>
  </si>
  <si>
    <t xml:space="preserve">1.1.5. </t>
  </si>
  <si>
    <t>Участие в международных, межрегиональных, всероссийских, окружных фестивалях, выставках и конкурсах, в том числе обеспечение участие мастеров муниципального автономного учреждения «Межпоселенческий центр национальных промыслов и ремесел» в федеральных и региональных выставках и ярмарках</t>
  </si>
  <si>
    <t xml:space="preserve">управление культуры администрации района, муниципальные учреждения культуры </t>
  </si>
  <si>
    <t xml:space="preserve">всего </t>
  </si>
  <si>
    <t>Районный фестиваль искусств «Мое сердце – Нижневартовский район», в том числе организация и проведение выставки-ярмарки народных художественных промыслов  и ремесел народов, проживающих на территории района «Хоровод дружбы», с  включением  обучающих мастер-классов</t>
  </si>
  <si>
    <t xml:space="preserve">1.1.8. </t>
  </si>
  <si>
    <t xml:space="preserve">1.1.9. </t>
  </si>
  <si>
    <t>Районный татаро-башкирский праздник «Сабантуй»</t>
  </si>
  <si>
    <t xml:space="preserve">1.1.10. </t>
  </si>
  <si>
    <t>Открытый региональный фестиваль Югорских народов «Россыпи Югры»</t>
  </si>
  <si>
    <t>районное муниципальное автономноеучреждение «Межпоселенческий культурно-досуговый комплекс  «Арлекино»</t>
  </si>
  <si>
    <t xml:space="preserve">1.1.11. </t>
  </si>
  <si>
    <t>Организация семинаров, мастер-классов, курсов повышения квалификации для работников культуры и дополнительного образования в сфере культуры, в том числе в сфере народных художественных промыслов  и ремесел</t>
  </si>
  <si>
    <t>II Открытая региональная краеведческая конференция им. Ю.К. Вэллы</t>
  </si>
  <si>
    <t>муниципальное автономноеучреждение»«Межпоселенческая библиотека»</t>
  </si>
  <si>
    <t>1.1.16</t>
  </si>
  <si>
    <t>Малые (Детские) Вэловские чтения «Кладезь народной мудрости», посвященные 70-летию Ю.К. Вэллы (Айваседы)</t>
  </si>
  <si>
    <t>муниципальноеавтономноеучреждение «Межпоселенческая библиотека»</t>
  </si>
  <si>
    <t>1.1.17</t>
  </si>
  <si>
    <t>Организация и проведение конкурса на присуждение грантов Нижневартовского района для поддержки проектов и программ для приобщения населения к культурному и природному наследию района</t>
  </si>
  <si>
    <t xml:space="preserve">муниципальное авто-номное учреждение «Межпоселенческий  центр национальных промыслов и ремесел» </t>
  </si>
  <si>
    <t>1.1.18</t>
  </si>
  <si>
    <t>Итого по  основному мероприятию 1.1</t>
  </si>
  <si>
    <t>Укрепление материально-технической базы учреждений культуры и искусства (показатель 1,2)</t>
  </si>
  <si>
    <t xml:space="preserve">Приобретение музыкальных инструментов, мебели, сценических костюмов, сценической обуви, специализированного оборудования, художественных материалов для учреждений культуры, изготовление выставочных баннеров </t>
  </si>
  <si>
    <t>муниципальные автономные учреждения культуры, администрации городских  и сельских поселений</t>
  </si>
  <si>
    <t>Итого по  основному мероприятию 1.2</t>
  </si>
  <si>
    <t>Подпрограмма 2. Укрепление единого культурного пространства в Нижневартовском районе</t>
  </si>
  <si>
    <t>Подпрограмма 1. Обеспечение прав граждан на доступ к культурным ценностям и информации»</t>
  </si>
  <si>
    <t>"Культурное пространство Нижневартовского района", постановление администрации района от 26.10.2018 № 2456</t>
  </si>
  <si>
    <t>Обеспечение деятельности муниципальных учреждений культуры и искусства»(показатель 1,2, 3, 4)</t>
  </si>
  <si>
    <t xml:space="preserve">Сохранение и развитие кадрового потенциала  муниципальных автономных организации дополнительного образования    (субсидия) </t>
  </si>
  <si>
    <t>Приобретение канцелярских товаров, расходных и хозяйственных материалов для муниципальных автономных организации дополнительного образования    (субсидия)</t>
  </si>
  <si>
    <t>Обеспечение муниципальных автономных организации дополнительного образования коммунальными услугами, транспортными услугами, услугами связи, услугами по содержанию имущества, прочими услугами (субсидия)</t>
  </si>
  <si>
    <t>муниципальные автономные организации дополнительного образования</t>
  </si>
  <si>
    <t>2.1.2.</t>
  </si>
  <si>
    <t>2.1.3.</t>
  </si>
  <si>
    <t>Сохранение и развитие кадрового потенциала муниципального автономного учреждения «Межпоселенческая библиотека» (субсидия)</t>
  </si>
  <si>
    <t>2.1.4.</t>
  </si>
  <si>
    <t>Приобретение канцелярских товаров, расходных и хозяйственных материалов для  муниципального автономного учреждения «Межпоселенческая библиотека» (субсидия)</t>
  </si>
  <si>
    <t>2.1.5.</t>
  </si>
  <si>
    <t xml:space="preserve">Обеспечение муниципального
автономного учреждения «Межпоселенческаябиблиотека» коммунальными услугами, транспортными услугами, услугами связи, услугами по содержанию имущества, прочими услугами (субсидия)
</t>
  </si>
  <si>
    <t>2.1.6.</t>
  </si>
  <si>
    <t xml:space="preserve">муниципальное автономноеучреждение
«Межпоселенческая библиотека»
</t>
  </si>
  <si>
    <t>2.1.7.</t>
  </si>
  <si>
    <t>2.1.8.</t>
  </si>
  <si>
    <t>2.1.9.</t>
  </si>
  <si>
    <t>2.1.10.</t>
  </si>
  <si>
    <t>2.1.11.</t>
  </si>
  <si>
    <t>2.1.12.</t>
  </si>
  <si>
    <t>2.1.13.</t>
  </si>
  <si>
    <t>2.1.14.</t>
  </si>
  <si>
    <t>2.1.15.</t>
  </si>
  <si>
    <t>Сохранение и развитие кадрового потенциала муниципальных автономных учреждений культурно-досугового типа                           (субсидия)</t>
  </si>
  <si>
    <t xml:space="preserve">Обеспечение муниципальных автономных учреждений культурно-досугового типа  коммунальными услугами, транспортными услугами, услугами связи, услугами по содержанию имущества, прочими услугами (субсидия) </t>
  </si>
  <si>
    <t>Приобретение канцелярских товаров, расходных и хозяйственных материалов для  муниципальных автономных учреждений культурно-досугового типа  (субсидия)</t>
  </si>
  <si>
    <t>муниципальные автономные учреждения культурно-досугового типа</t>
  </si>
  <si>
    <t>Сохранение и развитие кадрового потенциала муниципального автономного учреждения «Межпоселенческий центр национальных промыслов и ремесел» (субсидия)</t>
  </si>
  <si>
    <t>Обеспечение муниципального автономного учреждения «Межпоселенческий центр национальных промыслов и ремесел»коммунальными услугами, транспортными услугами, услугами связи, услугами по содержанию имущества, прочими услугами                                  (субсидия)</t>
  </si>
  <si>
    <t>Приобретение канцелярских товаров, расходных и хозяйственных материалов для  муниципального автономного учреждения «Межпоселенческий центр национальных промыслов и ремесел»» (субсидия)</t>
  </si>
  <si>
    <t xml:space="preserve">Сохранение и развитие кадрового потенциала муниципального казенного учреждения «Учреждение хозяйственного обеспечения  муниципальных учреждений Нижневартовского района» </t>
  </si>
  <si>
    <t>Обеспечение муниципального казенного учреждения«Учреждение хозяйственного обеспечения  муниципальных учреждений Нижневартовского района»</t>
  </si>
  <si>
    <t>Приобретение канцелярских товаров, расходных и хозяйственных материалов для  муниципального казенного учреждения «Учреждение хозяйственного обеспечения  муниципальных учреждений Нижневартовского района»</t>
  </si>
  <si>
    <t>муниципальное казенное учреждение «Учреждение хозяйственного обеспечения  муниципальных учреждений Нижневартовского района»</t>
  </si>
  <si>
    <t>муниципальное автономноеучреждение «Межпоселенческий центр национальных промыслов и ремесел</t>
  </si>
  <si>
    <t xml:space="preserve">Соисполнитель : муниципальное казенное учреждение  «Управление капитального строительства по застройке Нижневартовского района»
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</si>
  <si>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  "Культурное пространство Нижневартовского района", постановление администрации района от 26.10.2018 № 2456  __________________________________________________________________________                                                                                                   </t>
    </r>
  </si>
  <si>
    <t>Увеличение числа граждан, принимающих участие в культурной деятельности  (% к базовому значению)*</t>
  </si>
  <si>
    <t>Увеличение числа обращений к цифровым ресурсам культуры (% к базовому значению)</t>
  </si>
  <si>
    <t>Количество организаций культуры, получивших современное оборудование (единиц)</t>
  </si>
  <si>
    <t>Увеличение доли граждан, получивших услуги в негосударственных, в том числе некоммерческих, организациях, в общем числе граждан, получивших услуги в сфере культуры(%)</t>
  </si>
  <si>
    <t>Доля средств местного бюджета, выделяемая негосударственным организациям, в том числе социально ориентированным некоммерческим организациям, на предоставление услуг (работ) в сфере культуры,(%)</t>
  </si>
  <si>
    <t xml:space="preserve">26 228
тыс.человек
</t>
  </si>
  <si>
    <t xml:space="preserve">77 735
тыс.обращений
77 735
тыс.обращений
</t>
  </si>
  <si>
    <t xml:space="preserve">2
(600 человек)
</t>
  </si>
  <si>
    <t>СОГЛАСОВАНО:</t>
  </si>
  <si>
    <t>_________________________(подпись)</t>
  </si>
  <si>
    <t xml:space="preserve"> ГРАФИК </t>
  </si>
  <si>
    <t>"Культурное простраство Нижневартовского района"</t>
  </si>
  <si>
    <t xml:space="preserve">Руководитель программы </t>
  </si>
  <si>
    <t>1.2.1.1.</t>
  </si>
  <si>
    <t>1.2.1.2.</t>
  </si>
  <si>
    <t>администрация сельского  поселения Ларьяк</t>
  </si>
  <si>
    <t>1.2.2</t>
  </si>
  <si>
    <t>Ремонт учреждений культуры, объектов культуры</t>
  </si>
  <si>
    <t xml:space="preserve"> муниципальное казенное учредение  «Управление капитального строительства по застройке Нижневартовского района» ( далее-МКУ "УКС"</t>
  </si>
  <si>
    <t>1.2.2.1.</t>
  </si>
  <si>
    <t>Здание муниципальной автономной организации дополнительного образования "Ларьякская детская школа искусств", частичный ремонт кровли</t>
  </si>
  <si>
    <t>МКУ "УКС"</t>
  </si>
  <si>
    <t>1.2.2.2.</t>
  </si>
  <si>
    <t>Здание районного муниципального автономного  учреждения "Межпоселенческий культурно-досуговый комплекс "Арлекино</t>
  </si>
  <si>
    <t>1.2.2.3.</t>
  </si>
  <si>
    <t>Здание муниципальной автономной организации дополнительного образования "Ваховская детская школа искусств"</t>
  </si>
  <si>
    <t>1.2.2.4.</t>
  </si>
  <si>
    <t>с.Варьеган,  дом-музей Вэллы Ю.К.</t>
  </si>
  <si>
    <t>1.2.2.5</t>
  </si>
  <si>
    <t>Центральная районная библиотека  в пгт. Излучинск по ул. Энергетиков 4</t>
  </si>
  <si>
    <t>1.2.2.6</t>
  </si>
  <si>
    <t>Центральная районная библиотека  в пгт. Излучинск по ул. Энергетиков 6</t>
  </si>
  <si>
    <t>1.2.3.</t>
  </si>
  <si>
    <t>Подготовка проектно-сметной документации зданий учреждений культуры, объектов культуры</t>
  </si>
  <si>
    <t>1.2.3.1.</t>
  </si>
  <si>
    <t>п. Ваховск,  культурно-оздоровительный комплекс (сельский дом культуры, библиотека, детская музыкальная школа, физкультурно-спортивный комплекс)</t>
  </si>
  <si>
    <t>1.2.3.2.</t>
  </si>
  <si>
    <t xml:space="preserve">пгт. Излучинск , Этнотуристический комплекс "От Ваха до Агана" </t>
  </si>
  <si>
    <t>1.2.3.3.</t>
  </si>
  <si>
    <t>Сельский дом культуры д.Вата Нижневартовского района (корректировка проекта)</t>
  </si>
  <si>
    <t>1.2.3.4.</t>
  </si>
  <si>
    <t>1.2.4.</t>
  </si>
  <si>
    <t>Строительство объектов культуры в Нижневартовском районе</t>
  </si>
  <si>
    <t>1.2.4.1.</t>
  </si>
  <si>
    <t>Строительство  культурно-образовательного комплекса в с.Ларьяк</t>
  </si>
  <si>
    <t>1.2.4.2.</t>
  </si>
  <si>
    <t>Строительство сельского дома культуры в д. Вата</t>
  </si>
  <si>
    <t>1.2.5.</t>
  </si>
  <si>
    <t>Выполнение научно-реставрационного отчета по сохранению объекта культурного наследия регионального значения «Усадьба П.А. Кайдалова в составе дома купца Кайдалова, амбара» расположенных в селе Ларьяк</t>
  </si>
  <si>
    <t>Исполнитель:Кадырова Н.Н  41-59-50_____________________________________</t>
  </si>
  <si>
    <t>Специалист  департамента финансов администрации района___________________ В.В.Шадрина</t>
  </si>
  <si>
    <t>Соисполнитель:администрация сельского поселения Ларьяк</t>
  </si>
  <si>
    <t>Соисполнитель:администрация сельского поселения Зайцева Речка</t>
  </si>
  <si>
    <t xml:space="preserve">управление культуры администрации </t>
  </si>
  <si>
    <t>мку  "Управление капитального строительства по застройке Нижневартовскоого района"</t>
  </si>
  <si>
    <t>админситрация сельского поселения Ларьяк</t>
  </si>
  <si>
    <t xml:space="preserve"> -    </t>
  </si>
  <si>
    <t>1.1.19</t>
  </si>
  <si>
    <t>Проведение независимой оценки качества оказания услуг населению учреждениями культуры</t>
  </si>
  <si>
    <t>1.2.1.3.</t>
  </si>
  <si>
    <t>администрация сельского  поселения Зайцева речка</t>
  </si>
  <si>
    <t>1.2.2.7</t>
  </si>
  <si>
    <t>1.2.2.8</t>
  </si>
  <si>
    <t>Сельский дом культуры  и уличная сцена в с. Ларьяк по ул. Гагарина, д. 14</t>
  </si>
  <si>
    <t>Здание детской школы искусств  в селе Ларьяк, ул. Кербунова, д. 23а</t>
  </si>
  <si>
    <t>Музей в сельском поселенииАган, ул. Рыбников, 25</t>
  </si>
  <si>
    <t>1.2.2.9</t>
  </si>
  <si>
    <t>1.2.3.5</t>
  </si>
  <si>
    <t xml:space="preserve"> </t>
  </si>
  <si>
    <t>2.4</t>
  </si>
  <si>
    <t>админситрация сельского поселения Зайцева речка</t>
  </si>
  <si>
    <t xml:space="preserve">Обучение Челябинский государственный институт культуры договор </t>
  </si>
  <si>
    <t xml:space="preserve">Соглашение на предоставление из бюджета Ханты-Мансийского автономного округа -
Югры в 2019 году бюджету муниципального образования субсидии на поддержку отрасли
культуры от  «12» апреля 2019 г. № 71819000-1-2019-001,                                                                                                        Cоглашение о предоставлении 
субсидии местному бюджету из бюджета 
Ханты-Мансийского автономного округа – Югры № 21 от 25 марта 2019 г.
</t>
  </si>
  <si>
    <t>А.В. Фадеева</t>
  </si>
  <si>
    <t>Исполняющий обязанности начальника управления культуры__________________________ А.В.Фадеева</t>
  </si>
  <si>
    <t>Целевые показатели муниципальной программы  "Культурное пространство"</t>
  </si>
  <si>
    <t>управление культуры администрации района, районное муниципальное автономное учреждение "Межпоселенческий культурно - досуговый комплекс "Арлекино"</t>
  </si>
  <si>
    <t>Портфель проектов «Культура»</t>
  </si>
  <si>
    <t>х</t>
  </si>
  <si>
    <t>Значение показателя на 2019 год</t>
  </si>
  <si>
    <t>реализованы средства  местного бюджета на 100%</t>
  </si>
  <si>
    <t>реализации в октябре 2019  году муниципальной программы</t>
  </si>
  <si>
    <t>подпрограмма 1Средства подпрограммы реализованы на 11,3%</t>
  </si>
  <si>
    <t>реализованы средства  местного бюджета на 9,2%</t>
  </si>
  <si>
    <t>реализованы средства  местного бюджета на 86,2%</t>
  </si>
  <si>
    <t xml:space="preserve">                         Портфель национального проекта "Культура" Приобретение музыкальных инструментов, мебели, сценических костюмов, сценической обуви, специализированного оборудования, художественных материалов для учреждений культуры, изготовление выставочных баннеров ( Местный бюджет план  303,6 - исполнено на 31.10. - 303,60 тыс.руб ,100% ) . Состоялись концертные программы, просветительские семейные мероприятия , выставки, кинопоказы. Итого проведено 54 мероприятия.  Общее количество посетивших   1237 человек, из них детей 616 человек. 
</t>
  </si>
  <si>
    <t>2.1.16.</t>
  </si>
  <si>
    <t>Содействие занятости  населению</t>
  </si>
  <si>
    <t>Мастерская национальных промыслов и ремесел «Варьтэ-кат» в селе Корлики Нижневартовского района</t>
  </si>
  <si>
    <t>реализованы средства  местного бюджета на 86,9%</t>
  </si>
  <si>
    <t xml:space="preserve">И.о.заместитель Главы  района </t>
  </si>
  <si>
    <t>М.В.Любомирская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</si>
</sst>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#,##0_ ;\-#,##0\ "/>
    <numFmt numFmtId="170" formatCode="#,##0.00_ ;\-#,##0.00\ "/>
    <numFmt numFmtId="171" formatCode="0.0%"/>
  </numFmts>
  <fonts count="4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164" fontId="13" fillId="0" borderId="0" applyFont="0" applyFill="0" applyBorder="0" applyAlignment="0" applyProtection="0"/>
  </cellStyleXfs>
  <cellXfs count="485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wrapText="1"/>
    </xf>
    <xf numFmtId="0" fontId="19" fillId="0" borderId="0" xfId="0" applyFont="1" applyFill="1" applyAlignment="1" applyProtection="1">
      <alignment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7" fillId="0" borderId="0" xfId="0" applyFont="1" applyAlignment="1">
      <alignment horizontal="center" vertical="top" wrapText="1"/>
    </xf>
    <xf numFmtId="0" fontId="18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2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0" fillId="0" borderId="0" xfId="0" applyFont="1"/>
    <xf numFmtId="3" fontId="3" fillId="0" borderId="15" xfId="0" applyNumberFormat="1" applyFont="1" applyBorder="1" applyAlignment="1" applyProtection="1">
      <alignment horizontal="center" vertical="top" wrapText="1"/>
      <protection locked="0"/>
    </xf>
    <xf numFmtId="169" fontId="3" fillId="0" borderId="5" xfId="2" applyNumberFormat="1" applyFont="1" applyBorder="1" applyAlignment="1">
      <alignment horizontal="center" vertical="top" wrapText="1"/>
    </xf>
    <xf numFmtId="169" fontId="3" fillId="0" borderId="16" xfId="2" applyNumberFormat="1" applyFont="1" applyBorder="1" applyAlignment="1">
      <alignment horizontal="center" vertical="top" wrapText="1"/>
    </xf>
    <xf numFmtId="170" fontId="3" fillId="0" borderId="16" xfId="2" applyNumberFormat="1" applyFont="1" applyBorder="1" applyAlignment="1">
      <alignment horizontal="center" vertical="top" wrapText="1"/>
    </xf>
    <xf numFmtId="3" fontId="3" fillId="0" borderId="22" xfId="0" applyNumberFormat="1" applyFont="1" applyBorder="1" applyAlignment="1" applyProtection="1">
      <alignment horizontal="center" vertical="top" wrapText="1"/>
      <protection locked="0"/>
    </xf>
    <xf numFmtId="169" fontId="3" fillId="0" borderId="1" xfId="2" applyNumberFormat="1" applyFont="1" applyBorder="1" applyAlignment="1">
      <alignment horizontal="center" vertical="top" wrapText="1"/>
    </xf>
    <xf numFmtId="169" fontId="3" fillId="0" borderId="4" xfId="2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1" fillId="0" borderId="0" xfId="0" applyFont="1" applyBorder="1" applyAlignment="1">
      <alignment horizontal="justify" vertical="top" wrapText="1"/>
    </xf>
    <xf numFmtId="0" fontId="18" fillId="0" borderId="0" xfId="0" applyFont="1" applyFill="1" applyBorder="1" applyAlignment="1">
      <alignment horizontal="justify" vertical="top"/>
    </xf>
    <xf numFmtId="0" fontId="21" fillId="0" borderId="0" xfId="0" applyFont="1" applyBorder="1" applyAlignment="1">
      <alignment horizontal="left" vertical="top"/>
    </xf>
    <xf numFmtId="0" fontId="18" fillId="0" borderId="0" xfId="0" applyFont="1" applyFill="1" applyBorder="1" applyAlignment="1" applyProtection="1">
      <alignment horizontal="left"/>
    </xf>
    <xf numFmtId="165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5" fontId="18" fillId="0" borderId="0" xfId="2" applyNumberFormat="1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15" fillId="3" borderId="0" xfId="0" applyNumberFormat="1" applyFont="1" applyFill="1" applyAlignment="1">
      <alignment horizontal="center"/>
    </xf>
    <xf numFmtId="0" fontId="24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5" fillId="3" borderId="0" xfId="0" applyFont="1" applyFill="1"/>
    <xf numFmtId="0" fontId="26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27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3" fillId="3" borderId="0" xfId="0" applyFont="1" applyFill="1" applyAlignment="1">
      <alignment horizontal="center" vertical="center"/>
    </xf>
    <xf numFmtId="0" fontId="28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center"/>
    </xf>
    <xf numFmtId="0" fontId="16" fillId="3" borderId="1" xfId="0" applyNumberFormat="1" applyFont="1" applyFill="1" applyBorder="1" applyAlignment="1">
      <alignment horizontal="left" vertical="top"/>
    </xf>
    <xf numFmtId="0" fontId="3" fillId="0" borderId="17" xfId="0" applyFont="1" applyBorder="1" applyAlignment="1">
      <alignment horizontal="center" vertical="top" wrapText="1"/>
    </xf>
    <xf numFmtId="0" fontId="3" fillId="0" borderId="1" xfId="0" applyFont="1" applyBorder="1"/>
    <xf numFmtId="0" fontId="15" fillId="0" borderId="23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0" fontId="30" fillId="0" borderId="25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1" fillId="0" borderId="0" xfId="0" applyFont="1"/>
    <xf numFmtId="0" fontId="32" fillId="0" borderId="0" xfId="0" applyFont="1" applyAlignment="1">
      <alignment horizontal="right"/>
    </xf>
    <xf numFmtId="0" fontId="32" fillId="0" borderId="0" xfId="0" applyFont="1"/>
    <xf numFmtId="0" fontId="34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35" fillId="0" borderId="0" xfId="0" applyFont="1" applyAlignment="1">
      <alignment vertical="top" wrapText="1"/>
    </xf>
    <xf numFmtId="0" fontId="36" fillId="0" borderId="0" xfId="0" applyFont="1"/>
    <xf numFmtId="0" fontId="19" fillId="0" borderId="0" xfId="0" applyFont="1" applyFill="1" applyBorder="1" applyAlignment="1" applyProtection="1">
      <alignment horizontal="left" wrapText="1"/>
    </xf>
    <xf numFmtId="0" fontId="19" fillId="3" borderId="0" xfId="0" applyFont="1" applyFill="1" applyBorder="1" applyAlignment="1" applyProtection="1">
      <alignment horizontal="left" wrapText="1"/>
    </xf>
    <xf numFmtId="0" fontId="19" fillId="3" borderId="0" xfId="0" applyFont="1" applyFill="1" applyBorder="1" applyAlignment="1" applyProtection="1">
      <alignment horizontal="left"/>
    </xf>
    <xf numFmtId="0" fontId="19" fillId="3" borderId="0" xfId="0" applyFont="1" applyFill="1" applyAlignment="1" applyProtection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32" fillId="0" borderId="0" xfId="0" applyFont="1" applyAlignment="1">
      <alignment horizontal="right"/>
    </xf>
    <xf numFmtId="0" fontId="3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8" fillId="3" borderId="1" xfId="0" applyNumberFormat="1" applyFont="1" applyFill="1" applyBorder="1" applyAlignment="1" applyProtection="1">
      <alignment horizontal="center" vertical="top" wrapText="1"/>
    </xf>
    <xf numFmtId="2" fontId="18" fillId="3" borderId="1" xfId="0" applyNumberFormat="1" applyFont="1" applyFill="1" applyBorder="1" applyAlignment="1">
      <alignment horizontal="center" vertical="top"/>
    </xf>
    <xf numFmtId="2" fontId="18" fillId="3" borderId="1" xfId="0" applyNumberFormat="1" applyFont="1" applyFill="1" applyBorder="1" applyAlignment="1" applyProtection="1">
      <alignment horizontal="center" vertical="top" wrapText="1"/>
    </xf>
    <xf numFmtId="10" fontId="18" fillId="3" borderId="1" xfId="0" applyNumberFormat="1" applyFont="1" applyFill="1" applyBorder="1" applyAlignment="1" applyProtection="1">
      <alignment horizontal="center" vertical="top" wrapText="1"/>
    </xf>
    <xf numFmtId="2" fontId="18" fillId="3" borderId="1" xfId="2" applyNumberFormat="1" applyFont="1" applyFill="1" applyBorder="1" applyAlignment="1" applyProtection="1">
      <alignment horizontal="center" vertical="top" wrapText="1"/>
    </xf>
    <xf numFmtId="2" fontId="18" fillId="3" borderId="1" xfId="2" applyNumberFormat="1" applyFont="1" applyFill="1" applyBorder="1" applyAlignment="1" applyProtection="1">
      <alignment horizontal="right" vertical="top" wrapText="1"/>
    </xf>
    <xf numFmtId="0" fontId="18" fillId="4" borderId="1" xfId="0" applyNumberFormat="1" applyFont="1" applyFill="1" applyBorder="1" applyAlignment="1" applyProtection="1">
      <alignment horizontal="center" vertical="top" wrapText="1"/>
    </xf>
    <xf numFmtId="0" fontId="18" fillId="5" borderId="1" xfId="0" applyNumberFormat="1" applyFont="1" applyFill="1" applyBorder="1" applyAlignment="1" applyProtection="1">
      <alignment horizontal="center" vertical="top" wrapText="1"/>
    </xf>
    <xf numFmtId="2" fontId="18" fillId="5" borderId="1" xfId="0" applyNumberFormat="1" applyFont="1" applyFill="1" applyBorder="1" applyAlignment="1" applyProtection="1">
      <alignment horizontal="center" vertical="top" wrapText="1"/>
    </xf>
    <xf numFmtId="2" fontId="18" fillId="5" borderId="1" xfId="2" applyNumberFormat="1" applyFont="1" applyFill="1" applyBorder="1" applyAlignment="1" applyProtection="1">
      <alignment horizontal="right" vertical="top" wrapText="1"/>
    </xf>
    <xf numFmtId="2" fontId="18" fillId="4" borderId="1" xfId="0" applyNumberFormat="1" applyFont="1" applyFill="1" applyBorder="1" applyAlignment="1" applyProtection="1">
      <alignment horizontal="center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2" fontId="18" fillId="3" borderId="1" xfId="0" applyNumberFormat="1" applyFont="1" applyFill="1" applyBorder="1" applyAlignment="1" applyProtection="1">
      <alignment vertical="top"/>
    </xf>
    <xf numFmtId="2" fontId="18" fillId="3" borderId="1" xfId="0" applyNumberFormat="1" applyFont="1" applyFill="1" applyBorder="1" applyAlignment="1" applyProtection="1">
      <alignment horizontal="left" vertical="top" wrapText="1"/>
    </xf>
    <xf numFmtId="2" fontId="18" fillId="3" borderId="1" xfId="0" applyNumberFormat="1" applyFont="1" applyFill="1" applyBorder="1" applyAlignment="1" applyProtection="1">
      <alignment horizontal="center" vertical="top"/>
    </xf>
    <xf numFmtId="2" fontId="20" fillId="3" borderId="1" xfId="0" applyNumberFormat="1" applyFont="1" applyFill="1" applyBorder="1" applyAlignment="1">
      <alignment horizontal="center" vertical="top"/>
    </xf>
    <xf numFmtId="2" fontId="21" fillId="3" borderId="1" xfId="0" applyNumberFormat="1" applyFont="1" applyFill="1" applyBorder="1" applyAlignment="1">
      <alignment horizontal="left" vertical="top" wrapText="1"/>
    </xf>
    <xf numFmtId="2" fontId="21" fillId="3" borderId="1" xfId="0" applyNumberFormat="1" applyFont="1" applyFill="1" applyBorder="1" applyAlignment="1">
      <alignment vertical="top" wrapText="1"/>
    </xf>
    <xf numFmtId="2" fontId="18" fillId="3" borderId="1" xfId="0" applyNumberFormat="1" applyFont="1" applyFill="1" applyBorder="1" applyAlignment="1">
      <alignment vertical="top" wrapText="1"/>
    </xf>
    <xf numFmtId="2" fontId="18" fillId="3" borderId="1" xfId="0" applyNumberFormat="1" applyFont="1" applyFill="1" applyBorder="1" applyAlignment="1">
      <alignment vertical="top"/>
    </xf>
    <xf numFmtId="2" fontId="18" fillId="3" borderId="1" xfId="0" applyNumberFormat="1" applyFont="1" applyFill="1" applyBorder="1" applyAlignment="1">
      <alignment horizontal="left" vertical="top" wrapText="1"/>
    </xf>
    <xf numFmtId="2" fontId="29" fillId="3" borderId="1" xfId="0" applyNumberFormat="1" applyFont="1" applyFill="1" applyBorder="1" applyAlignment="1">
      <alignment vertical="top" wrapText="1"/>
    </xf>
    <xf numFmtId="2" fontId="37" fillId="3" borderId="1" xfId="2" applyNumberFormat="1" applyFont="1" applyFill="1" applyBorder="1" applyAlignment="1" applyProtection="1">
      <alignment horizontal="right" vertical="top" wrapText="1"/>
    </xf>
    <xf numFmtId="2" fontId="37" fillId="3" borderId="1" xfId="0" applyNumberFormat="1" applyFont="1" applyFill="1" applyBorder="1" applyAlignment="1">
      <alignment vertical="top"/>
    </xf>
    <xf numFmtId="2" fontId="38" fillId="3" borderId="1" xfId="2" applyNumberFormat="1" applyFont="1" applyFill="1" applyBorder="1" applyAlignment="1" applyProtection="1">
      <alignment horizontal="right" vertical="top" wrapText="1"/>
    </xf>
    <xf numFmtId="2" fontId="18" fillId="3" borderId="1" xfId="0" applyNumberFormat="1" applyFont="1" applyFill="1" applyBorder="1" applyAlignment="1" applyProtection="1">
      <alignment horizontal="left" vertical="top"/>
    </xf>
    <xf numFmtId="0" fontId="18" fillId="3" borderId="1" xfId="0" applyNumberFormat="1" applyFont="1" applyFill="1" applyBorder="1" applyAlignment="1" applyProtection="1">
      <alignment horizontal="center" vertical="top"/>
    </xf>
    <xf numFmtId="2" fontId="18" fillId="0" borderId="1" xfId="0" applyNumberFormat="1" applyFont="1" applyFill="1" applyBorder="1" applyAlignment="1">
      <alignment vertical="top" wrapText="1"/>
    </xf>
    <xf numFmtId="2" fontId="18" fillId="0" borderId="1" xfId="2" applyNumberFormat="1" applyFont="1" applyFill="1" applyBorder="1" applyAlignment="1" applyProtection="1">
      <alignment horizontal="center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2" fontId="18" fillId="0" borderId="1" xfId="0" applyNumberFormat="1" applyFont="1" applyFill="1" applyBorder="1" applyAlignment="1" applyProtection="1">
      <alignment horizontal="lef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18" fillId="4" borderId="1" xfId="0" applyNumberFormat="1" applyFont="1" applyFill="1" applyBorder="1" applyAlignment="1">
      <alignment vertical="top"/>
    </xf>
    <xf numFmtId="2" fontId="17" fillId="3" borderId="1" xfId="2" applyNumberFormat="1" applyFont="1" applyFill="1" applyBorder="1" applyAlignment="1" applyProtection="1">
      <alignment horizontal="center" vertical="top" wrapText="1"/>
    </xf>
    <xf numFmtId="2" fontId="17" fillId="3" borderId="1" xfId="2" applyNumberFormat="1" applyFont="1" applyFill="1" applyBorder="1" applyAlignment="1" applyProtection="1">
      <alignment horizontal="right" vertical="top" wrapText="1"/>
    </xf>
    <xf numFmtId="2" fontId="17" fillId="4" borderId="1" xfId="2" applyNumberFormat="1" applyFont="1" applyFill="1" applyBorder="1" applyAlignment="1" applyProtection="1">
      <alignment horizontal="right" vertical="top" wrapText="1"/>
    </xf>
    <xf numFmtId="2" fontId="17" fillId="5" borderId="1" xfId="2" applyNumberFormat="1" applyFont="1" applyFill="1" applyBorder="1" applyAlignment="1" applyProtection="1">
      <alignment horizontal="right" vertical="top" wrapText="1"/>
    </xf>
    <xf numFmtId="10" fontId="17" fillId="3" borderId="1" xfId="2" applyNumberFormat="1" applyFont="1" applyFill="1" applyBorder="1" applyAlignment="1" applyProtection="1">
      <alignment horizontal="right" vertical="top" wrapText="1"/>
    </xf>
    <xf numFmtId="2" fontId="17" fillId="3" borderId="1" xfId="0" applyNumberFormat="1" applyFont="1" applyFill="1" applyBorder="1" applyAlignment="1" applyProtection="1">
      <alignment horizontal="left" vertical="top" wrapText="1"/>
    </xf>
    <xf numFmtId="2" fontId="39" fillId="3" borderId="1" xfId="0" applyNumberFormat="1" applyFont="1" applyFill="1" applyBorder="1" applyAlignment="1">
      <alignment vertical="top" wrapText="1"/>
    </xf>
    <xf numFmtId="2" fontId="18" fillId="5" borderId="1" xfId="2" applyNumberFormat="1" applyFont="1" applyFill="1" applyBorder="1" applyAlignment="1" applyProtection="1">
      <alignment horizontal="right"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right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center" vertical="top" wrapText="1"/>
    </xf>
    <xf numFmtId="2" fontId="21" fillId="3" borderId="1" xfId="0" applyNumberFormat="1" applyFont="1" applyFill="1" applyBorder="1" applyAlignment="1">
      <alignment vertical="top" wrapText="1"/>
    </xf>
    <xf numFmtId="2" fontId="17" fillId="3" borderId="1" xfId="0" applyNumberFormat="1" applyFont="1" applyFill="1" applyBorder="1" applyAlignment="1" applyProtection="1">
      <alignment horizontal="left" vertical="top" wrapText="1"/>
    </xf>
    <xf numFmtId="10" fontId="18" fillId="3" borderId="1" xfId="0" applyNumberFormat="1" applyFont="1" applyFill="1" applyBorder="1" applyAlignment="1" applyProtection="1">
      <alignment horizontal="right" vertical="top"/>
    </xf>
    <xf numFmtId="2" fontId="18" fillId="4" borderId="1" xfId="0" applyNumberFormat="1" applyFont="1" applyFill="1" applyBorder="1" applyAlignment="1" applyProtection="1">
      <alignment vertical="top"/>
    </xf>
    <xf numFmtId="2" fontId="18" fillId="5" borderId="1" xfId="0" applyNumberFormat="1" applyFont="1" applyFill="1" applyBorder="1" applyAlignment="1" applyProtection="1">
      <alignment vertical="top"/>
    </xf>
    <xf numFmtId="10" fontId="18" fillId="3" borderId="1" xfId="0" applyNumberFormat="1" applyFont="1" applyFill="1" applyBorder="1" applyAlignment="1" applyProtection="1">
      <alignment vertical="top"/>
    </xf>
    <xf numFmtId="2" fontId="18" fillId="3" borderId="1" xfId="0" applyNumberFormat="1" applyFont="1" applyFill="1" applyBorder="1" applyAlignment="1" applyProtection="1">
      <alignment horizontal="right" vertical="top"/>
    </xf>
    <xf numFmtId="0" fontId="18" fillId="3" borderId="1" xfId="0" applyNumberFormat="1" applyFont="1" applyFill="1" applyBorder="1" applyAlignment="1" applyProtection="1">
      <alignment vertical="top"/>
    </xf>
    <xf numFmtId="2" fontId="17" fillId="3" borderId="1" xfId="0" applyNumberFormat="1" applyFont="1" applyFill="1" applyBorder="1" applyAlignment="1" applyProtection="1">
      <alignment vertical="top"/>
    </xf>
    <xf numFmtId="2" fontId="21" fillId="3" borderId="1" xfId="0" applyNumberFormat="1" applyFont="1" applyFill="1" applyBorder="1" applyAlignment="1">
      <alignment horizontal="center" vertical="top"/>
    </xf>
    <xf numFmtId="2" fontId="18" fillId="0" borderId="1" xfId="0" applyNumberFormat="1" applyFont="1" applyFill="1" applyBorder="1" applyAlignment="1" applyProtection="1">
      <alignment vertical="top"/>
    </xf>
    <xf numFmtId="2" fontId="18" fillId="3" borderId="1" xfId="0" applyNumberFormat="1" applyFont="1" applyFill="1" applyBorder="1" applyAlignment="1">
      <alignment horizontal="right" vertical="top"/>
    </xf>
    <xf numFmtId="2" fontId="37" fillId="3" borderId="1" xfId="0" applyNumberFormat="1" applyFont="1" applyFill="1" applyBorder="1" applyAlignment="1">
      <alignment horizontal="right" vertical="top"/>
    </xf>
    <xf numFmtId="2" fontId="18" fillId="3" borderId="1" xfId="0" applyNumberFormat="1" applyFont="1" applyFill="1" applyBorder="1" applyAlignment="1" applyProtection="1">
      <alignment horizontal="justify" vertical="top"/>
    </xf>
    <xf numFmtId="2" fontId="18" fillId="3" borderId="1" xfId="0" applyNumberFormat="1" applyFont="1" applyFill="1" applyBorder="1" applyAlignment="1" applyProtection="1">
      <alignment horizontal="justify" vertical="top" wrapText="1"/>
    </xf>
    <xf numFmtId="2" fontId="21" fillId="3" borderId="1" xfId="0" applyNumberFormat="1" applyFont="1" applyFill="1" applyBorder="1" applyAlignment="1" applyProtection="1">
      <alignment horizontal="justify" vertical="top" wrapText="1"/>
    </xf>
    <xf numFmtId="2" fontId="21" fillId="3" borderId="1" xfId="0" applyNumberFormat="1" applyFont="1" applyFill="1" applyBorder="1" applyAlignment="1" applyProtection="1">
      <alignment horizontal="center" vertical="top" wrapText="1"/>
    </xf>
    <xf numFmtId="10" fontId="21" fillId="3" borderId="1" xfId="0" applyNumberFormat="1" applyFont="1" applyFill="1" applyBorder="1" applyAlignment="1" applyProtection="1">
      <alignment horizontal="justify" vertical="top" wrapText="1"/>
    </xf>
    <xf numFmtId="2" fontId="21" fillId="4" borderId="1" xfId="0" applyNumberFormat="1" applyFont="1" applyFill="1" applyBorder="1" applyAlignment="1" applyProtection="1">
      <alignment horizontal="justify" vertical="top" wrapText="1"/>
    </xf>
    <xf numFmtId="2" fontId="21" fillId="5" borderId="1" xfId="0" applyNumberFormat="1" applyFont="1" applyFill="1" applyBorder="1" applyAlignment="1" applyProtection="1">
      <alignment horizontal="justify" vertical="top" wrapText="1"/>
    </xf>
    <xf numFmtId="2" fontId="18" fillId="5" borderId="1" xfId="0" applyNumberFormat="1" applyFont="1" applyFill="1" applyBorder="1" applyAlignment="1" applyProtection="1">
      <alignment horizontal="left" vertical="top" wrapText="1"/>
    </xf>
    <xf numFmtId="10" fontId="18" fillId="3" borderId="1" xfId="0" applyNumberFormat="1" applyFont="1" applyFill="1" applyBorder="1" applyAlignment="1" applyProtection="1">
      <alignment horizontal="left" vertical="top" wrapText="1"/>
    </xf>
    <xf numFmtId="2" fontId="18" fillId="4" borderId="1" xfId="0" applyNumberFormat="1" applyFont="1" applyFill="1" applyBorder="1" applyAlignment="1" applyProtection="1">
      <alignment horizontal="left" vertical="top" wrapText="1"/>
    </xf>
    <xf numFmtId="2" fontId="40" fillId="3" borderId="1" xfId="0" applyNumberFormat="1" applyFont="1" applyFill="1" applyBorder="1" applyAlignment="1" applyProtection="1">
      <alignment vertical="top"/>
    </xf>
    <xf numFmtId="10" fontId="18" fillId="3" borderId="1" xfId="0" applyNumberFormat="1" applyFont="1" applyFill="1" applyBorder="1" applyAlignment="1" applyProtection="1">
      <alignment horizontal="left" vertical="top"/>
    </xf>
    <xf numFmtId="2" fontId="18" fillId="4" borderId="1" xfId="0" applyNumberFormat="1" applyFont="1" applyFill="1" applyBorder="1" applyAlignment="1" applyProtection="1">
      <alignment horizontal="left" vertical="top"/>
    </xf>
    <xf numFmtId="2" fontId="18" fillId="5" borderId="1" xfId="0" applyNumberFormat="1" applyFont="1" applyFill="1" applyBorder="1" applyAlignment="1" applyProtection="1">
      <alignment horizontal="left" vertical="top"/>
    </xf>
    <xf numFmtId="2" fontId="18" fillId="4" borderId="1" xfId="2" applyNumberFormat="1" applyFont="1" applyFill="1" applyBorder="1" applyAlignment="1" applyProtection="1">
      <alignment vertical="top" wrapText="1"/>
    </xf>
    <xf numFmtId="2" fontId="18" fillId="5" borderId="1" xfId="2" applyNumberFormat="1" applyFont="1" applyFill="1" applyBorder="1" applyAlignment="1" applyProtection="1">
      <alignment vertical="top" wrapText="1"/>
    </xf>
    <xf numFmtId="10" fontId="18" fillId="3" borderId="1" xfId="2" applyNumberFormat="1" applyFont="1" applyFill="1" applyBorder="1" applyAlignment="1" applyProtection="1">
      <alignment vertical="top" wrapText="1"/>
    </xf>
    <xf numFmtId="2" fontId="18" fillId="3" borderId="1" xfId="2" applyNumberFormat="1" applyFont="1" applyFill="1" applyBorder="1" applyAlignment="1" applyProtection="1">
      <alignment vertical="top" wrapText="1"/>
    </xf>
    <xf numFmtId="2" fontId="18" fillId="3" borderId="1" xfId="0" applyNumberFormat="1" applyFont="1" applyFill="1" applyBorder="1" applyAlignment="1" applyProtection="1">
      <alignment vertical="top" wrapText="1"/>
    </xf>
    <xf numFmtId="2" fontId="38" fillId="4" borderId="1" xfId="2" applyNumberFormat="1" applyFont="1" applyFill="1" applyBorder="1" applyAlignment="1" applyProtection="1">
      <alignment horizontal="right"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42" fillId="3" borderId="1" xfId="2" applyNumberFormat="1" applyFont="1" applyFill="1" applyBorder="1" applyAlignment="1" applyProtection="1">
      <alignment horizontal="right" vertical="top" wrapText="1"/>
    </xf>
    <xf numFmtId="2" fontId="18" fillId="6" borderId="1" xfId="0" applyNumberFormat="1" applyFont="1" applyFill="1" applyBorder="1" applyAlignment="1" applyProtection="1">
      <alignment vertical="top"/>
    </xf>
    <xf numFmtId="10" fontId="18" fillId="6" borderId="1" xfId="0" applyNumberFormat="1" applyFont="1" applyFill="1" applyBorder="1" applyAlignment="1" applyProtection="1">
      <alignment vertical="top"/>
    </xf>
    <xf numFmtId="2" fontId="38" fillId="6" borderId="1" xfId="0" applyNumberFormat="1" applyFont="1" applyFill="1" applyBorder="1" applyAlignment="1" applyProtection="1">
      <alignment vertical="top"/>
    </xf>
    <xf numFmtId="2" fontId="18" fillId="6" borderId="1" xfId="0" applyNumberFormat="1" applyFont="1" applyFill="1" applyBorder="1" applyAlignment="1" applyProtection="1">
      <alignment horizontal="center" vertical="top" wrapText="1"/>
    </xf>
    <xf numFmtId="10" fontId="18" fillId="6" borderId="1" xfId="0" applyNumberFormat="1" applyFont="1" applyFill="1" applyBorder="1" applyAlignment="1" applyProtection="1">
      <alignment horizontal="center" vertical="top" wrapText="1"/>
    </xf>
    <xf numFmtId="2" fontId="38" fillId="6" borderId="1" xfId="0" applyNumberFormat="1" applyFont="1" applyFill="1" applyBorder="1" applyAlignment="1" applyProtection="1">
      <alignment horizontal="center" vertical="top" wrapText="1"/>
    </xf>
    <xf numFmtId="0" fontId="18" fillId="6" borderId="1" xfId="0" applyNumberFormat="1" applyFont="1" applyFill="1" applyBorder="1" applyAlignment="1" applyProtection="1">
      <alignment horizontal="center" vertical="top" wrapText="1"/>
    </xf>
    <xf numFmtId="0" fontId="38" fillId="6" borderId="1" xfId="0" applyNumberFormat="1" applyFont="1" applyFill="1" applyBorder="1" applyAlignment="1" applyProtection="1">
      <alignment horizontal="center" vertical="top" wrapText="1"/>
    </xf>
    <xf numFmtId="2" fontId="18" fillId="6" borderId="1" xfId="2" applyNumberFormat="1" applyFont="1" applyFill="1" applyBorder="1" applyAlignment="1" applyProtection="1">
      <alignment horizontal="right" vertical="top" wrapText="1"/>
    </xf>
    <xf numFmtId="10" fontId="18" fillId="6" borderId="1" xfId="2" applyNumberFormat="1" applyFont="1" applyFill="1" applyBorder="1" applyAlignment="1" applyProtection="1">
      <alignment horizontal="right" vertical="top" wrapText="1"/>
    </xf>
    <xf numFmtId="2" fontId="38" fillId="6" borderId="1" xfId="2" applyNumberFormat="1" applyFont="1" applyFill="1" applyBorder="1" applyAlignment="1" applyProtection="1">
      <alignment horizontal="right" vertical="top" wrapText="1"/>
    </xf>
    <xf numFmtId="2" fontId="17" fillId="6" borderId="1" xfId="2" applyNumberFormat="1" applyFont="1" applyFill="1" applyBorder="1" applyAlignment="1" applyProtection="1">
      <alignment horizontal="right" vertical="top" wrapText="1"/>
    </xf>
    <xf numFmtId="10" fontId="17" fillId="6" borderId="1" xfId="2" applyNumberFormat="1" applyFont="1" applyFill="1" applyBorder="1" applyAlignment="1" applyProtection="1">
      <alignment horizontal="right" vertical="top" wrapText="1"/>
    </xf>
    <xf numFmtId="2" fontId="41" fillId="6" borderId="1" xfId="2" applyNumberFormat="1" applyFont="1" applyFill="1" applyBorder="1" applyAlignment="1" applyProtection="1">
      <alignment horizontal="right" vertical="top" wrapText="1"/>
    </xf>
    <xf numFmtId="2" fontId="17" fillId="6" borderId="1" xfId="0" applyNumberFormat="1" applyFont="1" applyFill="1" applyBorder="1" applyAlignment="1" applyProtection="1">
      <alignment vertical="top"/>
    </xf>
    <xf numFmtId="2" fontId="41" fillId="6" borderId="1" xfId="0" applyNumberFormat="1" applyFont="1" applyFill="1" applyBorder="1" applyAlignment="1" applyProtection="1">
      <alignment vertical="top"/>
    </xf>
    <xf numFmtId="2" fontId="21" fillId="6" borderId="1" xfId="0" applyNumberFormat="1" applyFont="1" applyFill="1" applyBorder="1" applyAlignment="1" applyProtection="1">
      <alignment horizontal="justify" vertical="top" wrapText="1"/>
    </xf>
    <xf numFmtId="10" fontId="21" fillId="6" borderId="1" xfId="0" applyNumberFormat="1" applyFont="1" applyFill="1" applyBorder="1" applyAlignment="1" applyProtection="1">
      <alignment horizontal="justify" vertical="top" wrapText="1"/>
    </xf>
    <xf numFmtId="2" fontId="38" fillId="6" borderId="1" xfId="0" applyNumberFormat="1" applyFont="1" applyFill="1" applyBorder="1" applyAlignment="1" applyProtection="1">
      <alignment horizontal="justify" vertical="top" wrapText="1"/>
    </xf>
    <xf numFmtId="2" fontId="18" fillId="6" borderId="1" xfId="0" applyNumberFormat="1" applyFont="1" applyFill="1" applyBorder="1" applyAlignment="1" applyProtection="1">
      <alignment horizontal="left" vertical="top" wrapText="1"/>
    </xf>
    <xf numFmtId="10" fontId="18" fillId="6" borderId="1" xfId="0" applyNumberFormat="1" applyFont="1" applyFill="1" applyBorder="1" applyAlignment="1" applyProtection="1">
      <alignment horizontal="left" vertical="top" wrapText="1"/>
    </xf>
    <xf numFmtId="2" fontId="38" fillId="6" borderId="1" xfId="0" applyNumberFormat="1" applyFont="1" applyFill="1" applyBorder="1" applyAlignment="1" applyProtection="1">
      <alignment horizontal="left" vertical="top" wrapText="1"/>
    </xf>
    <xf numFmtId="2" fontId="18" fillId="6" borderId="1" xfId="0" applyNumberFormat="1" applyFont="1" applyFill="1" applyBorder="1" applyAlignment="1" applyProtection="1">
      <alignment horizontal="left" vertical="top"/>
    </xf>
    <xf numFmtId="10" fontId="18" fillId="6" borderId="1" xfId="0" applyNumberFormat="1" applyFont="1" applyFill="1" applyBorder="1" applyAlignment="1" applyProtection="1">
      <alignment horizontal="left" vertical="top"/>
    </xf>
    <xf numFmtId="2" fontId="38" fillId="6" borderId="1" xfId="0" applyNumberFormat="1" applyFont="1" applyFill="1" applyBorder="1" applyAlignment="1" applyProtection="1">
      <alignment horizontal="left" vertical="top"/>
    </xf>
    <xf numFmtId="2" fontId="18" fillId="6" borderId="1" xfId="2" applyNumberFormat="1" applyFont="1" applyFill="1" applyBorder="1" applyAlignment="1" applyProtection="1">
      <alignment vertical="top" wrapText="1"/>
    </xf>
    <xf numFmtId="10" fontId="18" fillId="6" borderId="1" xfId="2" applyNumberFormat="1" applyFont="1" applyFill="1" applyBorder="1" applyAlignment="1" applyProtection="1">
      <alignment vertical="top" wrapText="1"/>
    </xf>
    <xf numFmtId="2" fontId="38" fillId="6" borderId="1" xfId="2" applyNumberFormat="1" applyFont="1" applyFill="1" applyBorder="1" applyAlignment="1" applyProtection="1">
      <alignment vertical="top" wrapText="1"/>
    </xf>
    <xf numFmtId="10" fontId="18" fillId="6" borderId="1" xfId="2" applyNumberFormat="1" applyFont="1" applyFill="1" applyBorder="1" applyAlignment="1" applyProtection="1">
      <alignment horizontal="right" vertical="top" wrapText="1"/>
    </xf>
    <xf numFmtId="2" fontId="18" fillId="5" borderId="1" xfId="2" applyNumberFormat="1" applyFont="1" applyFill="1" applyBorder="1" applyAlignment="1" applyProtection="1">
      <alignment horizontal="right"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right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center"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165" fontId="18" fillId="3" borderId="1" xfId="2" applyNumberFormat="1" applyFont="1" applyFill="1" applyBorder="1" applyAlignment="1" applyProtection="1">
      <alignment horizontal="center"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18" fillId="7" borderId="1" xfId="0" applyNumberFormat="1" applyFont="1" applyFill="1" applyBorder="1" applyAlignment="1" applyProtection="1">
      <alignment vertical="top"/>
    </xf>
    <xf numFmtId="10" fontId="18" fillId="7" borderId="1" xfId="0" applyNumberFormat="1" applyFont="1" applyFill="1" applyBorder="1" applyAlignment="1" applyProtection="1">
      <alignment vertical="top"/>
    </xf>
    <xf numFmtId="2" fontId="18" fillId="7" borderId="1" xfId="0" applyNumberFormat="1" applyFont="1" applyFill="1" applyBorder="1" applyAlignment="1" applyProtection="1">
      <alignment horizontal="center" vertical="top"/>
    </xf>
    <xf numFmtId="10" fontId="18" fillId="7" borderId="1" xfId="0" applyNumberFormat="1" applyFont="1" applyFill="1" applyBorder="1" applyAlignment="1" applyProtection="1">
      <alignment horizontal="center" vertical="top"/>
    </xf>
    <xf numFmtId="2" fontId="18" fillId="7" borderId="1" xfId="0" applyNumberFormat="1" applyFont="1" applyFill="1" applyBorder="1" applyAlignment="1" applyProtection="1">
      <alignment horizontal="center" vertical="top" wrapText="1"/>
    </xf>
    <xf numFmtId="10" fontId="18" fillId="7" borderId="1" xfId="0" applyNumberFormat="1" applyFont="1" applyFill="1" applyBorder="1" applyAlignment="1" applyProtection="1">
      <alignment horizontal="center" vertical="top" wrapText="1"/>
    </xf>
    <xf numFmtId="0" fontId="18" fillId="7" borderId="1" xfId="0" applyNumberFormat="1" applyFont="1" applyFill="1" applyBorder="1" applyAlignment="1" applyProtection="1">
      <alignment horizontal="center" vertical="top" wrapText="1"/>
    </xf>
    <xf numFmtId="2" fontId="18" fillId="7" borderId="1" xfId="2" applyNumberFormat="1" applyFont="1" applyFill="1" applyBorder="1" applyAlignment="1" applyProtection="1">
      <alignment horizontal="right" vertical="top" wrapText="1"/>
    </xf>
    <xf numFmtId="10" fontId="18" fillId="7" borderId="1" xfId="2" applyNumberFormat="1" applyFont="1" applyFill="1" applyBorder="1" applyAlignment="1" applyProtection="1">
      <alignment horizontal="right" vertical="top" wrapText="1"/>
    </xf>
    <xf numFmtId="2" fontId="17" fillId="7" borderId="1" xfId="2" applyNumberFormat="1" applyFont="1" applyFill="1" applyBorder="1" applyAlignment="1" applyProtection="1">
      <alignment horizontal="right" vertical="top" wrapText="1"/>
    </xf>
    <xf numFmtId="10" fontId="17" fillId="7" borderId="1" xfId="2" applyNumberFormat="1" applyFont="1" applyFill="1" applyBorder="1" applyAlignment="1" applyProtection="1">
      <alignment horizontal="right" vertical="top" wrapText="1"/>
    </xf>
    <xf numFmtId="2" fontId="21" fillId="7" borderId="1" xfId="0" applyNumberFormat="1" applyFont="1" applyFill="1" applyBorder="1" applyAlignment="1" applyProtection="1">
      <alignment horizontal="justify" vertical="top" wrapText="1"/>
    </xf>
    <xf numFmtId="10" fontId="21" fillId="7" borderId="1" xfId="0" applyNumberFormat="1" applyFont="1" applyFill="1" applyBorder="1" applyAlignment="1" applyProtection="1">
      <alignment horizontal="justify" vertical="top" wrapText="1"/>
    </xf>
    <xf numFmtId="2" fontId="18" fillId="7" borderId="1" xfId="0" applyNumberFormat="1" applyFont="1" applyFill="1" applyBorder="1" applyAlignment="1" applyProtection="1">
      <alignment horizontal="left" vertical="top" wrapText="1"/>
    </xf>
    <xf numFmtId="10" fontId="18" fillId="7" borderId="1" xfId="0" applyNumberFormat="1" applyFont="1" applyFill="1" applyBorder="1" applyAlignment="1" applyProtection="1">
      <alignment horizontal="left" vertical="top" wrapText="1"/>
    </xf>
    <xf numFmtId="2" fontId="18" fillId="7" borderId="1" xfId="0" applyNumberFormat="1" applyFont="1" applyFill="1" applyBorder="1" applyAlignment="1" applyProtection="1">
      <alignment horizontal="left" vertical="top"/>
    </xf>
    <xf numFmtId="10" fontId="18" fillId="7" borderId="1" xfId="0" applyNumberFormat="1" applyFont="1" applyFill="1" applyBorder="1" applyAlignment="1" applyProtection="1">
      <alignment horizontal="left" vertical="top"/>
    </xf>
    <xf numFmtId="171" fontId="18" fillId="7" borderId="1" xfId="2" applyNumberFormat="1" applyFont="1" applyFill="1" applyBorder="1" applyAlignment="1" applyProtection="1">
      <alignment horizontal="right" vertical="top" wrapText="1"/>
    </xf>
    <xf numFmtId="2" fontId="18" fillId="3" borderId="1" xfId="0" applyNumberFormat="1" applyFont="1" applyFill="1" applyBorder="1" applyAlignment="1" applyProtection="1">
      <alignment horizontal="left" vertical="top" wrapText="1"/>
    </xf>
    <xf numFmtId="2" fontId="21" fillId="3" borderId="1" xfId="0" applyNumberFormat="1" applyFont="1" applyFill="1" applyBorder="1" applyAlignment="1">
      <alignment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center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2" fontId="18" fillId="5" borderId="1" xfId="2" applyNumberFormat="1" applyFont="1" applyFill="1" applyBorder="1" applyAlignment="1" applyProtection="1">
      <alignment horizontal="right" vertical="top" wrapText="1"/>
    </xf>
    <xf numFmtId="2" fontId="18" fillId="6" borderId="1" xfId="2" applyNumberFormat="1" applyFont="1" applyFill="1" applyBorder="1" applyAlignment="1" applyProtection="1">
      <alignment horizontal="right" vertical="top" wrapText="1"/>
    </xf>
    <xf numFmtId="10" fontId="18" fillId="6" borderId="1" xfId="2" applyNumberFormat="1" applyFont="1" applyFill="1" applyBorder="1" applyAlignment="1" applyProtection="1">
      <alignment horizontal="right" vertical="top" wrapText="1"/>
    </xf>
    <xf numFmtId="2" fontId="38" fillId="6" borderId="1" xfId="2" applyNumberFormat="1" applyFont="1" applyFill="1" applyBorder="1" applyAlignment="1" applyProtection="1">
      <alignment horizontal="right" vertical="top" wrapText="1"/>
    </xf>
    <xf numFmtId="2" fontId="18" fillId="7" borderId="1" xfId="2" applyNumberFormat="1" applyFont="1" applyFill="1" applyBorder="1" applyAlignment="1" applyProtection="1">
      <alignment horizontal="right" vertical="top" wrapText="1"/>
    </xf>
    <xf numFmtId="10" fontId="18" fillId="7" borderId="1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center"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center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2" fontId="18" fillId="5" borderId="1" xfId="2" applyNumberFormat="1" applyFont="1" applyFill="1" applyBorder="1" applyAlignment="1" applyProtection="1">
      <alignment horizontal="right" vertical="top" wrapText="1"/>
    </xf>
    <xf numFmtId="2" fontId="18" fillId="7" borderId="1" xfId="2" applyNumberFormat="1" applyFont="1" applyFill="1" applyBorder="1" applyAlignment="1" applyProtection="1">
      <alignment horizontal="right" vertical="top" wrapText="1"/>
    </xf>
    <xf numFmtId="10" fontId="18" fillId="7" borderId="1" xfId="2" applyNumberFormat="1" applyFont="1" applyFill="1" applyBorder="1" applyAlignment="1" applyProtection="1">
      <alignment horizontal="right" vertical="top" wrapText="1"/>
    </xf>
    <xf numFmtId="10" fontId="18" fillId="4" borderId="1" xfId="0" applyNumberFormat="1" applyFont="1" applyFill="1" applyBorder="1" applyAlignment="1" applyProtection="1">
      <alignment vertical="top"/>
    </xf>
    <xf numFmtId="10" fontId="18" fillId="4" borderId="1" xfId="0" applyNumberFormat="1" applyFont="1" applyFill="1" applyBorder="1" applyAlignment="1" applyProtection="1">
      <alignment horizontal="center" vertical="top" wrapText="1"/>
    </xf>
    <xf numFmtId="10" fontId="18" fillId="4" borderId="1" xfId="2" applyNumberFormat="1" applyFont="1" applyFill="1" applyBorder="1" applyAlignment="1" applyProtection="1">
      <alignment horizontal="right" vertical="top" wrapText="1"/>
    </xf>
    <xf numFmtId="10" fontId="17" fillId="4" borderId="1" xfId="2" applyNumberFormat="1" applyFont="1" applyFill="1" applyBorder="1" applyAlignment="1" applyProtection="1">
      <alignment horizontal="right" vertical="top" wrapText="1"/>
    </xf>
    <xf numFmtId="171" fontId="18" fillId="4" borderId="1" xfId="2" applyNumberFormat="1" applyFont="1" applyFill="1" applyBorder="1" applyAlignment="1" applyProtection="1">
      <alignment horizontal="right" vertical="top" wrapText="1"/>
    </xf>
    <xf numFmtId="10" fontId="21" fillId="4" borderId="1" xfId="0" applyNumberFormat="1" applyFont="1" applyFill="1" applyBorder="1" applyAlignment="1" applyProtection="1">
      <alignment horizontal="justify" vertical="top" wrapText="1"/>
    </xf>
    <xf numFmtId="10" fontId="18" fillId="4" borderId="1" xfId="0" applyNumberFormat="1" applyFont="1" applyFill="1" applyBorder="1" applyAlignment="1" applyProtection="1">
      <alignment horizontal="left" vertical="top" wrapText="1"/>
    </xf>
    <xf numFmtId="10" fontId="18" fillId="4" borderId="1" xfId="0" applyNumberFormat="1" applyFont="1" applyFill="1" applyBorder="1" applyAlignment="1" applyProtection="1">
      <alignment horizontal="left" vertical="top"/>
    </xf>
    <xf numFmtId="10" fontId="18" fillId="4" borderId="1" xfId="2" applyNumberFormat="1" applyFont="1" applyFill="1" applyBorder="1" applyAlignment="1" applyProtection="1">
      <alignment vertical="top" wrapText="1"/>
    </xf>
    <xf numFmtId="2" fontId="18" fillId="0" borderId="1" xfId="0" applyNumberFormat="1" applyFont="1" applyFill="1" applyBorder="1" applyAlignment="1" applyProtection="1">
      <alignment horizontal="center" vertical="top"/>
    </xf>
    <xf numFmtId="10" fontId="18" fillId="0" borderId="1" xfId="0" applyNumberFormat="1" applyFont="1" applyFill="1" applyBorder="1" applyAlignment="1" applyProtection="1">
      <alignment vertical="top"/>
    </xf>
    <xf numFmtId="2" fontId="18" fillId="0" borderId="1" xfId="0" applyNumberFormat="1" applyFont="1" applyFill="1" applyBorder="1" applyAlignment="1" applyProtection="1">
      <alignment horizontal="center" vertical="top" wrapText="1"/>
    </xf>
    <xf numFmtId="10" fontId="18" fillId="0" borderId="1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center" vertical="top" wrapText="1"/>
    </xf>
    <xf numFmtId="2" fontId="17" fillId="0" borderId="1" xfId="2" applyNumberFormat="1" applyFont="1" applyFill="1" applyBorder="1" applyAlignment="1" applyProtection="1">
      <alignment horizontal="right" vertical="top" wrapText="1"/>
    </xf>
    <xf numFmtId="10" fontId="17" fillId="0" borderId="1" xfId="2" applyNumberFormat="1" applyFont="1" applyFill="1" applyBorder="1" applyAlignment="1" applyProtection="1">
      <alignment horizontal="right" vertical="top" wrapText="1"/>
    </xf>
    <xf numFmtId="2" fontId="21" fillId="0" borderId="1" xfId="0" applyNumberFormat="1" applyFont="1" applyFill="1" applyBorder="1" applyAlignment="1">
      <alignment horizontal="center" vertical="top"/>
    </xf>
    <xf numFmtId="2" fontId="18" fillId="0" borderId="1" xfId="0" applyNumberFormat="1" applyFont="1" applyFill="1" applyBorder="1" applyAlignment="1">
      <alignment horizontal="center" vertical="top"/>
    </xf>
    <xf numFmtId="2" fontId="17" fillId="0" borderId="1" xfId="2" applyNumberFormat="1" applyFont="1" applyFill="1" applyBorder="1" applyAlignment="1" applyProtection="1">
      <alignment horizontal="center" vertical="top" wrapText="1"/>
    </xf>
    <xf numFmtId="2" fontId="21" fillId="0" borderId="1" xfId="0" applyNumberFormat="1" applyFont="1" applyFill="1" applyBorder="1" applyAlignment="1" applyProtection="1">
      <alignment horizontal="center" vertical="top" wrapText="1"/>
    </xf>
    <xf numFmtId="2" fontId="21" fillId="0" borderId="1" xfId="0" applyNumberFormat="1" applyFont="1" applyFill="1" applyBorder="1" applyAlignment="1" applyProtection="1">
      <alignment horizontal="justify" vertical="top" wrapText="1"/>
    </xf>
    <xf numFmtId="10" fontId="21" fillId="0" borderId="1" xfId="0" applyNumberFormat="1" applyFont="1" applyFill="1" applyBorder="1" applyAlignment="1" applyProtection="1">
      <alignment horizontal="justify" vertical="top" wrapText="1"/>
    </xf>
    <xf numFmtId="10" fontId="18" fillId="0" borderId="1" xfId="0" applyNumberFormat="1" applyFont="1" applyFill="1" applyBorder="1" applyAlignment="1" applyProtection="1">
      <alignment horizontal="left" vertical="top" wrapText="1"/>
    </xf>
    <xf numFmtId="2" fontId="18" fillId="0" borderId="1" xfId="0" applyNumberFormat="1" applyFont="1" applyFill="1" applyBorder="1" applyAlignment="1" applyProtection="1">
      <alignment horizontal="left" vertical="top"/>
    </xf>
    <xf numFmtId="10" fontId="18" fillId="0" borderId="1" xfId="0" applyNumberFormat="1" applyFont="1" applyFill="1" applyBorder="1" applyAlignment="1" applyProtection="1">
      <alignment horizontal="left" vertical="top"/>
    </xf>
    <xf numFmtId="10" fontId="18" fillId="7" borderId="1" xfId="2" applyNumberFormat="1" applyFont="1" applyFill="1" applyBorder="1" applyAlignment="1" applyProtection="1">
      <alignment horizontal="right" vertical="top" wrapText="1"/>
    </xf>
    <xf numFmtId="10" fontId="18" fillId="7" borderId="1" xfId="2" applyNumberFormat="1" applyFont="1" applyFill="1" applyBorder="1" applyAlignment="1" applyProtection="1">
      <alignment horizontal="right"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10" fontId="18" fillId="7" borderId="1" xfId="2" applyNumberFormat="1" applyFont="1" applyFill="1" applyBorder="1" applyAlignment="1" applyProtection="1">
      <alignment horizontal="right" vertical="top" wrapText="1"/>
    </xf>
    <xf numFmtId="2" fontId="18" fillId="5" borderId="1" xfId="2" applyNumberFormat="1" applyFont="1" applyFill="1" applyBorder="1" applyAlignment="1" applyProtection="1">
      <alignment horizontal="right"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center"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8" fillId="3" borderId="1" xfId="0" applyNumberFormat="1" applyFont="1" applyFill="1" applyBorder="1" applyAlignment="1" applyProtection="1">
      <alignment horizontal="left" vertical="top" wrapText="1"/>
    </xf>
    <xf numFmtId="2" fontId="18" fillId="6" borderId="1" xfId="0" applyNumberFormat="1" applyFont="1" applyFill="1" applyBorder="1" applyAlignment="1" applyProtection="1">
      <alignment horizontal="center" vertical="top" wrapText="1"/>
    </xf>
    <xf numFmtId="2" fontId="20" fillId="3" borderId="1" xfId="0" applyNumberFormat="1" applyFont="1" applyFill="1" applyBorder="1" applyAlignment="1">
      <alignment vertical="top"/>
    </xf>
    <xf numFmtId="2" fontId="18" fillId="3" borderId="1" xfId="0" applyNumberFormat="1" applyFont="1" applyFill="1" applyBorder="1" applyAlignment="1" applyProtection="1">
      <alignment horizontal="center" vertical="top" wrapText="1"/>
    </xf>
    <xf numFmtId="2" fontId="21" fillId="3" borderId="1" xfId="0" applyNumberFormat="1" applyFont="1" applyFill="1" applyBorder="1" applyAlignment="1">
      <alignment horizontal="left" vertical="top" wrapText="1"/>
    </xf>
    <xf numFmtId="2" fontId="18" fillId="3" borderId="1" xfId="0" applyNumberFormat="1" applyFont="1" applyFill="1" applyBorder="1" applyAlignment="1">
      <alignment vertical="top" wrapText="1"/>
    </xf>
    <xf numFmtId="2" fontId="18" fillId="3" borderId="1" xfId="0" applyNumberFormat="1" applyFont="1" applyFill="1" applyBorder="1" applyAlignment="1" applyProtection="1">
      <alignment horizontal="center" vertical="top"/>
    </xf>
    <xf numFmtId="2" fontId="17" fillId="3" borderId="1" xfId="0" applyNumberFormat="1" applyFont="1" applyFill="1" applyBorder="1" applyAlignment="1" applyProtection="1">
      <alignment horizontal="center" vertical="top" wrapText="1"/>
    </xf>
    <xf numFmtId="2" fontId="21" fillId="3" borderId="1" xfId="0" applyNumberFormat="1" applyFont="1" applyFill="1" applyBorder="1" applyAlignment="1">
      <alignment vertical="top" wrapText="1"/>
    </xf>
    <xf numFmtId="2" fontId="20" fillId="3" borderId="1" xfId="0" applyNumberFormat="1" applyFont="1" applyFill="1" applyBorder="1" applyAlignment="1">
      <alignment vertical="top" wrapText="1"/>
    </xf>
    <xf numFmtId="2" fontId="18" fillId="0" borderId="1" xfId="0" applyNumberFormat="1" applyFont="1" applyFill="1" applyBorder="1" applyAlignment="1" applyProtection="1">
      <alignment horizontal="center" vertical="top" wrapText="1"/>
    </xf>
    <xf numFmtId="10" fontId="18" fillId="3" borderId="1" xfId="0" applyNumberFormat="1" applyFont="1" applyFill="1" applyBorder="1" applyAlignment="1" applyProtection="1">
      <alignment horizontal="center" vertical="top" wrapText="1"/>
    </xf>
    <xf numFmtId="2" fontId="20" fillId="3" borderId="1" xfId="0" applyNumberFormat="1" applyFont="1" applyFill="1" applyBorder="1" applyAlignment="1">
      <alignment horizontal="center" vertical="top" wrapText="1"/>
    </xf>
    <xf numFmtId="2" fontId="18" fillId="7" borderId="1" xfId="0" applyNumberFormat="1" applyFont="1" applyFill="1" applyBorder="1" applyAlignment="1" applyProtection="1">
      <alignment horizontal="center" vertical="top" wrapText="1"/>
    </xf>
    <xf numFmtId="2" fontId="20" fillId="7" borderId="1" xfId="0" applyNumberFormat="1" applyFont="1" applyFill="1" applyBorder="1" applyAlignment="1">
      <alignment horizontal="center" vertical="top" wrapText="1"/>
    </xf>
    <xf numFmtId="2" fontId="18" fillId="4" borderId="1" xfId="0" applyNumberFormat="1" applyFont="1" applyFill="1" applyBorder="1" applyAlignment="1" applyProtection="1">
      <alignment horizontal="center" vertical="top" wrapText="1"/>
    </xf>
    <xf numFmtId="2" fontId="20" fillId="4" borderId="1" xfId="0" applyNumberFormat="1" applyFont="1" applyFill="1" applyBorder="1" applyAlignment="1">
      <alignment horizontal="center" vertical="top" wrapText="1"/>
    </xf>
    <xf numFmtId="2" fontId="21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0" fillId="3" borderId="1" xfId="0" applyNumberFormat="1" applyFont="1" applyFill="1" applyBorder="1" applyAlignment="1">
      <alignment horizontal="left" vertical="top" wrapText="1"/>
    </xf>
    <xf numFmtId="2" fontId="18" fillId="3" borderId="1" xfId="0" applyNumberFormat="1" applyFont="1" applyFill="1" applyBorder="1" applyAlignment="1" applyProtection="1">
      <alignment horizontal="justify" vertical="top" wrapText="1"/>
    </xf>
    <xf numFmtId="2" fontId="18" fillId="3" borderId="1" xfId="0" applyNumberFormat="1" applyFont="1" applyFill="1" applyBorder="1" applyAlignment="1" applyProtection="1">
      <alignment horizontal="left" vertical="top"/>
    </xf>
    <xf numFmtId="2" fontId="20" fillId="3" borderId="1" xfId="0" applyNumberFormat="1" applyFont="1" applyFill="1" applyBorder="1" applyAlignment="1">
      <alignment horizontal="justify" vertical="top" wrapText="1"/>
    </xf>
    <xf numFmtId="2" fontId="21" fillId="3" borderId="10" xfId="0" applyNumberFormat="1" applyFont="1" applyFill="1" applyBorder="1" applyAlignment="1">
      <alignment horizontal="left" vertical="top" wrapText="1"/>
    </xf>
    <xf numFmtId="2" fontId="21" fillId="3" borderId="5" xfId="0" applyNumberFormat="1" applyFont="1" applyFill="1" applyBorder="1" applyAlignment="1">
      <alignment horizontal="left" vertical="top" wrapText="1"/>
    </xf>
    <xf numFmtId="2" fontId="18" fillId="3" borderId="1" xfId="2" applyNumberFormat="1" applyFont="1" applyFill="1" applyBorder="1" applyAlignment="1" applyProtection="1">
      <alignment horizontal="center" vertical="top" wrapText="1"/>
    </xf>
    <xf numFmtId="2" fontId="17" fillId="3" borderId="1" xfId="0" applyNumberFormat="1" applyFont="1" applyFill="1" applyBorder="1" applyAlignment="1" applyProtection="1">
      <alignment horizontal="left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2" fontId="18" fillId="5" borderId="1" xfId="2" applyNumberFormat="1" applyFont="1" applyFill="1" applyBorder="1" applyAlignment="1" applyProtection="1">
      <alignment horizontal="right"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right" vertical="top" wrapText="1"/>
    </xf>
    <xf numFmtId="2" fontId="39" fillId="3" borderId="1" xfId="0" applyNumberFormat="1" applyFont="1" applyFill="1" applyBorder="1" applyAlignment="1">
      <alignment vertical="top" wrapText="1"/>
    </xf>
    <xf numFmtId="2" fontId="21" fillId="3" borderId="10" xfId="0" applyNumberFormat="1" applyFont="1" applyFill="1" applyBorder="1" applyAlignment="1">
      <alignment vertical="top" wrapText="1"/>
    </xf>
    <xf numFmtId="2" fontId="21" fillId="3" borderId="5" xfId="0" applyNumberFormat="1" applyFont="1" applyFill="1" applyBorder="1" applyAlignment="1">
      <alignment vertical="top" wrapText="1"/>
    </xf>
    <xf numFmtId="2" fontId="18" fillId="6" borderId="1" xfId="2" applyNumberFormat="1" applyFont="1" applyFill="1" applyBorder="1" applyAlignment="1" applyProtection="1">
      <alignment horizontal="right" vertical="top" wrapText="1"/>
    </xf>
    <xf numFmtId="10" fontId="18" fillId="6" borderId="1" xfId="2" applyNumberFormat="1" applyFont="1" applyFill="1" applyBorder="1" applyAlignment="1" applyProtection="1">
      <alignment horizontal="right" vertical="top" wrapText="1"/>
    </xf>
    <xf numFmtId="2" fontId="38" fillId="6" borderId="1" xfId="2" applyNumberFormat="1" applyFont="1" applyFill="1" applyBorder="1" applyAlignment="1" applyProtection="1">
      <alignment horizontal="right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8" fillId="4" borderId="1" xfId="2" applyNumberFormat="1" applyFont="1" applyFill="1" applyBorder="1" applyAlignment="1" applyProtection="1">
      <alignment horizontal="right" vertical="top" wrapText="1"/>
    </xf>
    <xf numFmtId="2" fontId="18" fillId="0" borderId="1" xfId="2" applyNumberFormat="1" applyFont="1" applyFill="1" applyBorder="1" applyAlignment="1" applyProtection="1">
      <alignment horizontal="center" vertical="top" wrapText="1"/>
    </xf>
    <xf numFmtId="2" fontId="18" fillId="7" borderId="1" xfId="2" applyNumberFormat="1" applyFont="1" applyFill="1" applyBorder="1" applyAlignment="1" applyProtection="1">
      <alignment horizontal="right" vertical="top" wrapText="1"/>
    </xf>
    <xf numFmtId="10" fontId="18" fillId="7" borderId="1" xfId="2" applyNumberFormat="1" applyFont="1" applyFill="1" applyBorder="1" applyAlignment="1" applyProtection="1">
      <alignment horizontal="right" vertical="top" wrapText="1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18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 wrapText="1"/>
    </xf>
    <xf numFmtId="0" fontId="6" fillId="0" borderId="0" xfId="0" applyFont="1" applyAlignment="1">
      <alignment horizontal="right"/>
    </xf>
    <xf numFmtId="0" fontId="17" fillId="0" borderId="0" xfId="0" applyFont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wrapText="1"/>
    </xf>
    <xf numFmtId="3" fontId="3" fillId="0" borderId="15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top" wrapText="1"/>
    </xf>
    <xf numFmtId="0" fontId="36" fillId="0" borderId="0" xfId="0" applyFont="1" applyAlignment="1">
      <alignment horizontal="center"/>
    </xf>
    <xf numFmtId="0" fontId="32" fillId="0" borderId="0" xfId="0" applyFont="1" applyAlignment="1">
      <alignment horizontal="right" wrapText="1"/>
    </xf>
    <xf numFmtId="0" fontId="33" fillId="0" borderId="0" xfId="0" applyFont="1" applyAlignment="1">
      <alignment wrapText="1"/>
    </xf>
    <xf numFmtId="0" fontId="32" fillId="0" borderId="0" xfId="0" applyFont="1" applyAlignment="1">
      <alignment horizontal="center"/>
    </xf>
    <xf numFmtId="0" fontId="33" fillId="0" borderId="0" xfId="0" applyFont="1" applyAlignment="1"/>
    <xf numFmtId="0" fontId="34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09375" defaultRowHeight="14.4" x14ac:dyDescent="0.3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" customHeight="1" x14ac:dyDescent="0.3">
      <c r="A1" s="375" t="s">
        <v>39</v>
      </c>
      <c r="B1" s="376"/>
      <c r="C1" s="377" t="s">
        <v>40</v>
      </c>
      <c r="D1" s="378" t="s">
        <v>44</v>
      </c>
      <c r="E1" s="379"/>
      <c r="F1" s="380"/>
      <c r="G1" s="378" t="s">
        <v>17</v>
      </c>
      <c r="H1" s="379"/>
      <c r="I1" s="380"/>
      <c r="J1" s="378" t="s">
        <v>18</v>
      </c>
      <c r="K1" s="379"/>
      <c r="L1" s="380"/>
      <c r="M1" s="378" t="s">
        <v>22</v>
      </c>
      <c r="N1" s="379"/>
      <c r="O1" s="380"/>
      <c r="P1" s="381" t="s">
        <v>23</v>
      </c>
      <c r="Q1" s="382"/>
      <c r="R1" s="378" t="s">
        <v>24</v>
      </c>
      <c r="S1" s="379"/>
      <c r="T1" s="380"/>
      <c r="U1" s="378" t="s">
        <v>25</v>
      </c>
      <c r="V1" s="379"/>
      <c r="W1" s="380"/>
      <c r="X1" s="381" t="s">
        <v>26</v>
      </c>
      <c r="Y1" s="383"/>
      <c r="Z1" s="382"/>
      <c r="AA1" s="381" t="s">
        <v>27</v>
      </c>
      <c r="AB1" s="382"/>
      <c r="AC1" s="378" t="s">
        <v>28</v>
      </c>
      <c r="AD1" s="379"/>
      <c r="AE1" s="380"/>
      <c r="AF1" s="378" t="s">
        <v>29</v>
      </c>
      <c r="AG1" s="379"/>
      <c r="AH1" s="380"/>
      <c r="AI1" s="378" t="s">
        <v>30</v>
      </c>
      <c r="AJ1" s="379"/>
      <c r="AK1" s="380"/>
      <c r="AL1" s="381" t="s">
        <v>31</v>
      </c>
      <c r="AM1" s="382"/>
      <c r="AN1" s="378" t="s">
        <v>32</v>
      </c>
      <c r="AO1" s="379"/>
      <c r="AP1" s="380"/>
      <c r="AQ1" s="378" t="s">
        <v>33</v>
      </c>
      <c r="AR1" s="379"/>
      <c r="AS1" s="380"/>
      <c r="AT1" s="378" t="s">
        <v>34</v>
      </c>
      <c r="AU1" s="379"/>
      <c r="AV1" s="380"/>
    </row>
    <row r="2" spans="1:48" ht="39" customHeight="1" x14ac:dyDescent="0.3">
      <c r="A2" s="376"/>
      <c r="B2" s="376"/>
      <c r="C2" s="377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3">
      <c r="A3" s="377" t="s">
        <v>82</v>
      </c>
      <c r="B3" s="377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3">
      <c r="A4" s="377"/>
      <c r="B4" s="377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3">
      <c r="A5" s="377"/>
      <c r="B5" s="377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3" x14ac:dyDescent="0.3">
      <c r="A6" s="377"/>
      <c r="B6" s="377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3">
      <c r="A7" s="377"/>
      <c r="B7" s="377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3" x14ac:dyDescent="0.3">
      <c r="A8" s="377"/>
      <c r="B8" s="377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3" x14ac:dyDescent="0.3">
      <c r="A9" s="377"/>
      <c r="B9" s="377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.05" x14ac:dyDescent="0.3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 x14ac:dyDescent="0.3">
      <c r="A1" s="384" t="s">
        <v>57</v>
      </c>
      <c r="B1" s="384"/>
      <c r="C1" s="384"/>
      <c r="D1" s="384"/>
      <c r="E1" s="384"/>
    </row>
    <row r="2" spans="1:5" x14ac:dyDescent="0.3">
      <c r="A2" s="12"/>
      <c r="B2" s="12"/>
      <c r="C2" s="12"/>
      <c r="D2" s="12"/>
      <c r="E2" s="12"/>
    </row>
    <row r="3" spans="1:5" x14ac:dyDescent="0.3">
      <c r="A3" s="385" t="s">
        <v>129</v>
      </c>
      <c r="B3" s="385"/>
      <c r="C3" s="385"/>
      <c r="D3" s="385"/>
      <c r="E3" s="385"/>
    </row>
    <row r="4" spans="1:5" ht="45.1" customHeight="1" x14ac:dyDescent="0.3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8" customHeight="1" x14ac:dyDescent="0.3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8" customHeight="1" x14ac:dyDescent="0.3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3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3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 x14ac:dyDescent="0.3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 x14ac:dyDescent="0.3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" customHeight="1" x14ac:dyDescent="0.3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" customHeight="1" x14ac:dyDescent="0.3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" customHeight="1" x14ac:dyDescent="0.3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1" customHeight="1" x14ac:dyDescent="0.3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 x14ac:dyDescent="0.3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15.65" x14ac:dyDescent="0.3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3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5" x14ac:dyDescent="0.3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" customHeight="1" x14ac:dyDescent="0.3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8" customHeight="1" x14ac:dyDescent="0.3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 x14ac:dyDescent="0.3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85" customHeight="1" x14ac:dyDescent="0.3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 x14ac:dyDescent="0.3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3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3">
      <c r="A25" s="28"/>
      <c r="B25" s="28"/>
      <c r="C25" s="28"/>
      <c r="D25" s="28"/>
      <c r="E25" s="28"/>
    </row>
    <row r="26" spans="1:5" x14ac:dyDescent="0.3">
      <c r="A26" s="386" t="s">
        <v>78</v>
      </c>
      <c r="B26" s="386"/>
      <c r="C26" s="386"/>
      <c r="D26" s="386"/>
      <c r="E26" s="386"/>
    </row>
    <row r="27" spans="1:5" x14ac:dyDescent="0.3">
      <c r="A27" s="28"/>
      <c r="B27" s="28"/>
      <c r="C27" s="28"/>
      <c r="D27" s="28"/>
      <c r="E27" s="28"/>
    </row>
    <row r="28" spans="1:5" x14ac:dyDescent="0.3">
      <c r="A28" s="386" t="s">
        <v>79</v>
      </c>
      <c r="B28" s="386"/>
      <c r="C28" s="386"/>
      <c r="D28" s="386"/>
      <c r="E28" s="386"/>
    </row>
    <row r="29" spans="1:5" x14ac:dyDescent="0.3">
      <c r="A29" s="386"/>
      <c r="B29" s="386"/>
      <c r="C29" s="386"/>
      <c r="D29" s="386"/>
      <c r="E29" s="386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15" x14ac:dyDescent="0.25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 x14ac:dyDescent="0.25">
      <c r="Q1" s="35" t="s">
        <v>50</v>
      </c>
    </row>
    <row r="2" spans="1:256" x14ac:dyDescent="0.25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3">
      <c r="A3" s="37" t="s">
        <v>0</v>
      </c>
      <c r="B3" s="400" t="s">
        <v>45</v>
      </c>
      <c r="C3" s="400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.05" customHeight="1" x14ac:dyDescent="0.25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5">
      <c r="A5" s="387" t="s">
        <v>1</v>
      </c>
      <c r="B5" s="394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85" customHeight="1" x14ac:dyDescent="0.25">
      <c r="A6" s="387"/>
      <c r="B6" s="394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" customHeight="1" x14ac:dyDescent="0.25">
      <c r="A7" s="387"/>
      <c r="B7" s="394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5">
      <c r="A8" s="387" t="s">
        <v>3</v>
      </c>
      <c r="B8" s="394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88" t="s">
        <v>204</v>
      </c>
      <c r="N8" s="389"/>
      <c r="O8" s="390"/>
      <c r="P8" s="56"/>
      <c r="Q8" s="56"/>
    </row>
    <row r="9" spans="1:256" ht="33.85" customHeight="1" x14ac:dyDescent="0.25">
      <c r="A9" s="387"/>
      <c r="B9" s="394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5000000000001" customHeight="1" x14ac:dyDescent="0.25">
      <c r="A10" s="387" t="s">
        <v>4</v>
      </c>
      <c r="B10" s="394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49999999999997" customHeight="1" x14ac:dyDescent="0.25">
      <c r="A11" s="387"/>
      <c r="B11" s="394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5">
      <c r="A12" s="387" t="s">
        <v>5</v>
      </c>
      <c r="B12" s="394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3.95" customHeight="1" x14ac:dyDescent="0.25">
      <c r="A13" s="387"/>
      <c r="B13" s="394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5.95" customHeight="1" x14ac:dyDescent="0.25">
      <c r="A14" s="387" t="s">
        <v>9</v>
      </c>
      <c r="B14" s="394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5">
      <c r="A15" s="387"/>
      <c r="B15" s="394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5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405"/>
      <c r="AJ16" s="405"/>
      <c r="AK16" s="405"/>
      <c r="AZ16" s="405"/>
      <c r="BA16" s="405"/>
      <c r="BB16" s="405"/>
      <c r="BQ16" s="405"/>
      <c r="BR16" s="405"/>
      <c r="BS16" s="405"/>
      <c r="CH16" s="405"/>
      <c r="CI16" s="405"/>
      <c r="CJ16" s="405"/>
      <c r="CY16" s="405"/>
      <c r="CZ16" s="405"/>
      <c r="DA16" s="405"/>
      <c r="DP16" s="405"/>
      <c r="DQ16" s="405"/>
      <c r="DR16" s="405"/>
      <c r="EG16" s="405"/>
      <c r="EH16" s="405"/>
      <c r="EI16" s="405"/>
      <c r="EX16" s="405"/>
      <c r="EY16" s="405"/>
      <c r="EZ16" s="405"/>
      <c r="FO16" s="405"/>
      <c r="FP16" s="405"/>
      <c r="FQ16" s="405"/>
      <c r="GF16" s="405"/>
      <c r="GG16" s="405"/>
      <c r="GH16" s="405"/>
      <c r="GW16" s="405"/>
      <c r="GX16" s="405"/>
      <c r="GY16" s="405"/>
      <c r="HN16" s="405"/>
      <c r="HO16" s="405"/>
      <c r="HP16" s="405"/>
      <c r="IE16" s="405"/>
      <c r="IF16" s="405"/>
      <c r="IG16" s="405"/>
      <c r="IV16" s="405"/>
    </row>
    <row r="17" spans="1:17" ht="320.25" customHeight="1" x14ac:dyDescent="0.25">
      <c r="A17" s="387" t="s">
        <v>6</v>
      </c>
      <c r="B17" s="394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5">
      <c r="A18" s="387"/>
      <c r="B18" s="394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5">
      <c r="A19" s="387" t="s">
        <v>7</v>
      </c>
      <c r="B19" s="394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5">
      <c r="A20" s="387"/>
      <c r="B20" s="394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5">
      <c r="A21" s="387" t="s">
        <v>8</v>
      </c>
      <c r="B21" s="394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5">
      <c r="A22" s="387"/>
      <c r="B22" s="394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5" customHeight="1" x14ac:dyDescent="0.25">
      <c r="A23" s="391" t="s">
        <v>14</v>
      </c>
      <c r="B23" s="396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5">
      <c r="A24" s="393"/>
      <c r="B24" s="396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5">
      <c r="A25" s="395" t="s">
        <v>15</v>
      </c>
      <c r="B25" s="396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5">
      <c r="A26" s="395"/>
      <c r="B26" s="396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5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8" customHeight="1" x14ac:dyDescent="0.25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5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5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5" customHeight="1" x14ac:dyDescent="0.25">
      <c r="A31" s="387" t="s">
        <v>93</v>
      </c>
      <c r="B31" s="394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" customHeight="1" x14ac:dyDescent="0.25">
      <c r="A32" s="387"/>
      <c r="B32" s="394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5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" customHeight="1" x14ac:dyDescent="0.25">
      <c r="A34" s="387" t="s">
        <v>95</v>
      </c>
      <c r="B34" s="394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" customHeight="1" x14ac:dyDescent="0.25">
      <c r="A35" s="387"/>
      <c r="B35" s="394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5">
      <c r="A36" s="403" t="s">
        <v>97</v>
      </c>
      <c r="B36" s="401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5">
      <c r="A37" s="404"/>
      <c r="B37" s="402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5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5" customHeight="1" x14ac:dyDescent="0.25">
      <c r="A39" s="387" t="s">
        <v>99</v>
      </c>
      <c r="B39" s="394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411" t="s">
        <v>246</v>
      </c>
      <c r="I39" s="412"/>
      <c r="J39" s="412"/>
      <c r="K39" s="412"/>
      <c r="L39" s="412"/>
      <c r="M39" s="412"/>
      <c r="N39" s="412"/>
      <c r="O39" s="413"/>
      <c r="P39" s="55" t="s">
        <v>188</v>
      </c>
      <c r="Q39" s="56"/>
    </row>
    <row r="40" spans="1:17" ht="39.950000000000003" customHeight="1" x14ac:dyDescent="0.25">
      <c r="A40" s="387" t="s">
        <v>10</v>
      </c>
      <c r="B40" s="394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5">
      <c r="A41" s="387" t="s">
        <v>100</v>
      </c>
      <c r="B41" s="394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5">
      <c r="A42" s="387"/>
      <c r="B42" s="394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5.95" customHeight="1" x14ac:dyDescent="0.25">
      <c r="A43" s="387" t="s">
        <v>102</v>
      </c>
      <c r="B43" s="394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408" t="s">
        <v>191</v>
      </c>
      <c r="H43" s="409"/>
      <c r="I43" s="409"/>
      <c r="J43" s="409"/>
      <c r="K43" s="409"/>
      <c r="L43" s="409"/>
      <c r="M43" s="409"/>
      <c r="N43" s="409"/>
      <c r="O43" s="410"/>
      <c r="P43" s="56"/>
      <c r="Q43" s="56"/>
    </row>
    <row r="44" spans="1:17" ht="39.950000000000003" customHeight="1" x14ac:dyDescent="0.25">
      <c r="A44" s="387"/>
      <c r="B44" s="394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3" customHeight="1" x14ac:dyDescent="0.25">
      <c r="A45" s="387" t="s">
        <v>104</v>
      </c>
      <c r="B45" s="394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5">
      <c r="A46" s="387" t="s">
        <v>12</v>
      </c>
      <c r="B46" s="394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5">
      <c r="A47" s="398" t="s">
        <v>107</v>
      </c>
      <c r="B47" s="401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5">
      <c r="A48" s="399"/>
      <c r="B48" s="402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80000000000001" customHeight="1" x14ac:dyDescent="0.25">
      <c r="A49" s="398" t="s">
        <v>108</v>
      </c>
      <c r="B49" s="401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5">
      <c r="A50" s="399"/>
      <c r="B50" s="402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5">
      <c r="A51" s="387" t="s">
        <v>110</v>
      </c>
      <c r="B51" s="394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5">
      <c r="A52" s="387"/>
      <c r="B52" s="394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8" customHeight="1" x14ac:dyDescent="0.25">
      <c r="A53" s="387" t="s">
        <v>113</v>
      </c>
      <c r="B53" s="394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5">
      <c r="A54" s="387"/>
      <c r="B54" s="394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45" customHeight="1" x14ac:dyDescent="0.25">
      <c r="A55" s="387" t="s">
        <v>114</v>
      </c>
      <c r="B55" s="394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45" customHeight="1" x14ac:dyDescent="0.25">
      <c r="A56" s="387"/>
      <c r="B56" s="394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5">
      <c r="A57" s="387" t="s">
        <v>116</v>
      </c>
      <c r="B57" s="394" t="s">
        <v>117</v>
      </c>
      <c r="C57" s="53" t="s">
        <v>20</v>
      </c>
      <c r="D57" s="93" t="s">
        <v>234</v>
      </c>
      <c r="E57" s="92"/>
      <c r="F57" s="92" t="s">
        <v>235</v>
      </c>
      <c r="G57" s="397" t="s">
        <v>232</v>
      </c>
      <c r="H57" s="397"/>
      <c r="I57" s="92" t="s">
        <v>236</v>
      </c>
      <c r="J57" s="92" t="s">
        <v>237</v>
      </c>
      <c r="K57" s="388" t="s">
        <v>238</v>
      </c>
      <c r="L57" s="389"/>
      <c r="M57" s="389"/>
      <c r="N57" s="389"/>
      <c r="O57" s="390"/>
      <c r="P57" s="88" t="s">
        <v>198</v>
      </c>
      <c r="Q57" s="56"/>
    </row>
    <row r="58" spans="1:17" ht="39.950000000000003" customHeight="1" x14ac:dyDescent="0.25">
      <c r="A58" s="387"/>
      <c r="B58" s="394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8" customHeight="1" x14ac:dyDescent="0.25">
      <c r="A59" s="391" t="s">
        <v>119</v>
      </c>
      <c r="B59" s="391" t="s">
        <v>118</v>
      </c>
      <c r="C59" s="391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49.94999999999999" customHeight="1" x14ac:dyDescent="0.25">
      <c r="A60" s="392"/>
      <c r="B60" s="392"/>
      <c r="C60" s="392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5">
      <c r="A61" s="392"/>
      <c r="B61" s="392"/>
      <c r="C61" s="393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5">
      <c r="A62" s="393"/>
      <c r="B62" s="393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5">
      <c r="A63" s="387" t="s">
        <v>120</v>
      </c>
      <c r="B63" s="394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5">
      <c r="A64" s="387"/>
      <c r="B64" s="394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5">
      <c r="A65" s="395" t="s">
        <v>122</v>
      </c>
      <c r="B65" s="396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5">
      <c r="A66" s="395"/>
      <c r="B66" s="396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5">
      <c r="A67" s="387" t="s">
        <v>124</v>
      </c>
      <c r="B67" s="394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5">
      <c r="A68" s="387"/>
      <c r="B68" s="394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5">
      <c r="A69" s="398" t="s">
        <v>126</v>
      </c>
      <c r="B69" s="401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5">
      <c r="A70" s="399"/>
      <c r="B70" s="402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5">
      <c r="B73" s="406" t="s">
        <v>254</v>
      </c>
      <c r="C73" s="406"/>
      <c r="D73" s="406"/>
      <c r="E73" s="406"/>
      <c r="F73" s="406"/>
      <c r="G73" s="406"/>
      <c r="H73" s="406"/>
      <c r="I73" s="406"/>
      <c r="J73" s="406"/>
      <c r="K73" s="406"/>
      <c r="L73" s="406"/>
      <c r="M73" s="406"/>
      <c r="N73" s="406"/>
      <c r="O73" s="406"/>
      <c r="P73" s="406"/>
      <c r="Q73" s="406"/>
      <c r="R73" s="406"/>
      <c r="S73" s="406"/>
      <c r="T73" s="406"/>
    </row>
    <row r="74" spans="1:20" ht="14.4" x14ac:dyDescent="0.2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4.4" x14ac:dyDescent="0.2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4.4" x14ac:dyDescent="0.2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4.4" x14ac:dyDescent="0.2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4.4" x14ac:dyDescent="0.2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5" customHeight="1" x14ac:dyDescent="0.25">
      <c r="B79" s="407" t="s">
        <v>215</v>
      </c>
      <c r="C79" s="407"/>
      <c r="D79" s="407"/>
      <c r="E79" s="407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74"/>
  <sheetViews>
    <sheetView tabSelected="1" view="pageBreakPreview" topLeftCell="A212" zoomScale="78" zoomScaleSheetLayoutView="78" workbookViewId="0">
      <selection activeCell="F246" sqref="F246"/>
    </sheetView>
  </sheetViews>
  <sheetFormatPr defaultColWidth="9.109375" defaultRowHeight="15.65" x14ac:dyDescent="0.3"/>
  <cols>
    <col min="1" max="1" width="8" style="197" customWidth="1"/>
    <col min="2" max="2" width="25.21875" style="197" customWidth="1"/>
    <col min="3" max="3" width="20" style="197" customWidth="1"/>
    <col min="4" max="4" width="20.6640625" style="210" customWidth="1"/>
    <col min="5" max="5" width="14.109375" style="199" customWidth="1"/>
    <col min="6" max="6" width="17.5546875" style="199" customWidth="1"/>
    <col min="7" max="7" width="10.5546875" style="233" customWidth="1"/>
    <col min="8" max="8" width="7.5546875" style="197" bestFit="1" customWidth="1"/>
    <col min="9" max="9" width="8.44140625" style="197" bestFit="1" customWidth="1"/>
    <col min="10" max="10" width="4.5546875" style="197" customWidth="1"/>
    <col min="11" max="11" width="5.6640625" style="197" bestFit="1" customWidth="1"/>
    <col min="12" max="12" width="9.5546875" style="197" bestFit="1" customWidth="1"/>
    <col min="13" max="13" width="3.44140625" style="197" bestFit="1" customWidth="1"/>
    <col min="14" max="14" width="12.6640625" style="234" customWidth="1"/>
    <col min="15" max="15" width="11.88671875" style="235" customWidth="1"/>
    <col min="16" max="16" width="9.6640625" style="236" customWidth="1"/>
    <col min="17" max="17" width="12.44140625" style="234" customWidth="1"/>
    <col min="18" max="18" width="10.33203125" style="235" customWidth="1"/>
    <col min="19" max="19" width="11.6640625" style="236" customWidth="1"/>
    <col min="20" max="20" width="12.109375" style="266" customWidth="1"/>
    <col min="21" max="21" width="10.33203125" style="266" customWidth="1"/>
    <col min="22" max="22" width="11.5546875" style="267" customWidth="1"/>
    <col min="23" max="23" width="12.33203125" style="268" customWidth="1"/>
    <col min="24" max="24" width="11.109375" style="266" customWidth="1"/>
    <col min="25" max="25" width="11.33203125" style="267" customWidth="1"/>
    <col min="26" max="26" width="10.33203125" style="234" customWidth="1"/>
    <col min="27" max="27" width="5.88671875" style="197" hidden="1" customWidth="1"/>
    <col min="28" max="28" width="6.88671875" style="197" hidden="1" customWidth="1"/>
    <col min="29" max="29" width="13.109375" style="235" customWidth="1"/>
    <col min="30" max="30" width="12.5546875" style="236" customWidth="1"/>
    <col min="31" max="31" width="10.6640625" style="234" customWidth="1"/>
    <col min="32" max="32" width="5.5546875" style="197" hidden="1" customWidth="1"/>
    <col min="33" max="33" width="7.5546875" style="197" hidden="1" customWidth="1"/>
    <col min="34" max="34" width="8.88671875" style="235" customWidth="1"/>
    <col min="35" max="35" width="11.5546875" style="236" customWidth="1"/>
    <col min="36" max="36" width="9.6640625" style="234" customWidth="1"/>
    <col min="37" max="37" width="6" style="197" hidden="1" customWidth="1"/>
    <col min="38" max="38" width="7.88671875" style="197" hidden="1" customWidth="1"/>
    <col min="39" max="39" width="9.5546875" style="235" customWidth="1"/>
    <col min="40" max="40" width="9.88671875" style="236" customWidth="1"/>
    <col min="41" max="41" width="12.33203125" style="304" customWidth="1"/>
    <col min="42" max="42" width="6.44140625" style="304" hidden="1" customWidth="1"/>
    <col min="43" max="43" width="0.6640625" style="304" hidden="1" customWidth="1"/>
    <col min="44" max="44" width="12.88671875" style="304" customWidth="1"/>
    <col min="45" max="45" width="10.88671875" style="305" customWidth="1"/>
    <col min="46" max="46" width="8.6640625" style="234" customWidth="1"/>
    <col min="47" max="47" width="5" style="234" hidden="1" customWidth="1"/>
    <col min="48" max="48" width="7.109375" style="234" hidden="1" customWidth="1"/>
    <col min="49" max="49" width="7.109375" style="234" customWidth="1"/>
    <col min="50" max="50" width="8.88671875" style="342" customWidth="1"/>
    <col min="51" max="51" width="12.33203125" style="351" customWidth="1"/>
    <col min="52" max="52" width="7.6640625" style="241" customWidth="1"/>
    <col min="53" max="53" width="7" style="352" customWidth="1"/>
    <col min="54" max="54" width="21.5546875" style="197" customWidth="1"/>
    <col min="55" max="16384" width="9.109375" style="197"/>
  </cols>
  <sheetData>
    <row r="1" spans="1:54" x14ac:dyDescent="0.3">
      <c r="BB1" s="237" t="s">
        <v>284</v>
      </c>
    </row>
    <row r="2" spans="1:54" ht="23.95" customHeight="1" x14ac:dyDescent="0.3">
      <c r="A2" s="417" t="s">
        <v>261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</row>
    <row r="3" spans="1:54" ht="17.25" customHeight="1" x14ac:dyDescent="0.3">
      <c r="A3" s="420" t="s">
        <v>347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  <c r="AG3" s="420"/>
      <c r="AH3" s="420"/>
      <c r="AI3" s="420"/>
      <c r="AJ3" s="420"/>
      <c r="AK3" s="420"/>
      <c r="AL3" s="420"/>
      <c r="AM3" s="420"/>
      <c r="AN3" s="420"/>
      <c r="AO3" s="420"/>
      <c r="AP3" s="420"/>
      <c r="AQ3" s="420"/>
      <c r="AR3" s="420"/>
      <c r="AS3" s="420"/>
      <c r="AT3" s="420"/>
      <c r="AU3" s="420"/>
      <c r="AV3" s="420"/>
      <c r="AW3" s="420"/>
      <c r="AX3" s="420"/>
      <c r="AY3" s="420"/>
      <c r="AZ3" s="420"/>
      <c r="BA3" s="420"/>
      <c r="BB3" s="420"/>
    </row>
    <row r="4" spans="1:54" ht="23.95" customHeight="1" x14ac:dyDescent="0.3">
      <c r="A4" s="420" t="s">
        <v>265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0"/>
      <c r="BA4" s="420"/>
      <c r="BB4" s="420"/>
    </row>
    <row r="5" spans="1:54" x14ac:dyDescent="0.3">
      <c r="A5" s="420"/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306"/>
      <c r="AQ5" s="306"/>
      <c r="AR5" s="306"/>
      <c r="AS5" s="307"/>
      <c r="BB5" s="237" t="s">
        <v>257</v>
      </c>
    </row>
    <row r="6" spans="1:54" ht="15.05" customHeight="1" x14ac:dyDescent="0.3">
      <c r="A6" s="417" t="s">
        <v>0</v>
      </c>
      <c r="B6" s="417" t="s">
        <v>273</v>
      </c>
      <c r="C6" s="417" t="s">
        <v>259</v>
      </c>
      <c r="D6" s="417" t="s">
        <v>40</v>
      </c>
      <c r="E6" s="417" t="s">
        <v>256</v>
      </c>
      <c r="F6" s="417"/>
      <c r="G6" s="417"/>
      <c r="H6" s="417" t="s">
        <v>255</v>
      </c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 t="s">
        <v>292</v>
      </c>
    </row>
    <row r="7" spans="1:54" ht="28.5" customHeight="1" x14ac:dyDescent="0.3">
      <c r="A7" s="417"/>
      <c r="B7" s="417"/>
      <c r="C7" s="417"/>
      <c r="D7" s="417"/>
      <c r="E7" s="417" t="s">
        <v>291</v>
      </c>
      <c r="F7" s="417" t="s">
        <v>293</v>
      </c>
      <c r="G7" s="425" t="s">
        <v>19</v>
      </c>
      <c r="H7" s="417" t="s">
        <v>17</v>
      </c>
      <c r="I7" s="417"/>
      <c r="J7" s="417"/>
      <c r="K7" s="417" t="s">
        <v>18</v>
      </c>
      <c r="L7" s="417"/>
      <c r="M7" s="417"/>
      <c r="N7" s="417" t="s">
        <v>22</v>
      </c>
      <c r="O7" s="417"/>
      <c r="P7" s="417"/>
      <c r="Q7" s="417" t="s">
        <v>24</v>
      </c>
      <c r="R7" s="417"/>
      <c r="S7" s="417"/>
      <c r="T7" s="415" t="s">
        <v>25</v>
      </c>
      <c r="U7" s="415"/>
      <c r="V7" s="415"/>
      <c r="W7" s="415" t="s">
        <v>26</v>
      </c>
      <c r="X7" s="415"/>
      <c r="Y7" s="415"/>
      <c r="Z7" s="417" t="s">
        <v>28</v>
      </c>
      <c r="AA7" s="417"/>
      <c r="AB7" s="417"/>
      <c r="AC7" s="426"/>
      <c r="AD7" s="426"/>
      <c r="AE7" s="417" t="s">
        <v>29</v>
      </c>
      <c r="AF7" s="417"/>
      <c r="AG7" s="417"/>
      <c r="AH7" s="426"/>
      <c r="AI7" s="426"/>
      <c r="AJ7" s="417" t="s">
        <v>30</v>
      </c>
      <c r="AK7" s="417"/>
      <c r="AL7" s="417"/>
      <c r="AM7" s="426"/>
      <c r="AN7" s="426"/>
      <c r="AO7" s="427" t="s">
        <v>32</v>
      </c>
      <c r="AP7" s="427"/>
      <c r="AQ7" s="427"/>
      <c r="AR7" s="428"/>
      <c r="AS7" s="428"/>
      <c r="AT7" s="429" t="s">
        <v>33</v>
      </c>
      <c r="AU7" s="429"/>
      <c r="AV7" s="429"/>
      <c r="AW7" s="430"/>
      <c r="AX7" s="430"/>
      <c r="AY7" s="424" t="s">
        <v>34</v>
      </c>
      <c r="AZ7" s="424"/>
      <c r="BA7" s="424"/>
      <c r="BB7" s="417"/>
    </row>
    <row r="8" spans="1:54" ht="41.05" customHeight="1" x14ac:dyDescent="0.3">
      <c r="A8" s="417"/>
      <c r="B8" s="417"/>
      <c r="C8" s="417"/>
      <c r="D8" s="417"/>
      <c r="E8" s="417"/>
      <c r="F8" s="417"/>
      <c r="G8" s="425"/>
      <c r="H8" s="187" t="s">
        <v>20</v>
      </c>
      <c r="I8" s="187" t="s">
        <v>21</v>
      </c>
      <c r="J8" s="187" t="s">
        <v>19</v>
      </c>
      <c r="K8" s="187" t="s">
        <v>20</v>
      </c>
      <c r="L8" s="187" t="s">
        <v>21</v>
      </c>
      <c r="M8" s="187" t="s">
        <v>19</v>
      </c>
      <c r="N8" s="195" t="s">
        <v>20</v>
      </c>
      <c r="O8" s="193" t="s">
        <v>21</v>
      </c>
      <c r="P8" s="188" t="s">
        <v>19</v>
      </c>
      <c r="Q8" s="195" t="s">
        <v>20</v>
      </c>
      <c r="R8" s="193" t="s">
        <v>21</v>
      </c>
      <c r="S8" s="188" t="s">
        <v>19</v>
      </c>
      <c r="T8" s="269" t="s">
        <v>20</v>
      </c>
      <c r="U8" s="269" t="s">
        <v>21</v>
      </c>
      <c r="V8" s="270" t="s">
        <v>19</v>
      </c>
      <c r="W8" s="271" t="s">
        <v>20</v>
      </c>
      <c r="X8" s="269" t="s">
        <v>21</v>
      </c>
      <c r="Y8" s="270" t="s">
        <v>19</v>
      </c>
      <c r="Z8" s="195" t="s">
        <v>20</v>
      </c>
      <c r="AA8" s="187" t="s">
        <v>21</v>
      </c>
      <c r="AB8" s="187" t="s">
        <v>19</v>
      </c>
      <c r="AC8" s="193" t="s">
        <v>21</v>
      </c>
      <c r="AD8" s="188" t="s">
        <v>19</v>
      </c>
      <c r="AE8" s="195" t="s">
        <v>20</v>
      </c>
      <c r="AF8" s="187" t="s">
        <v>21</v>
      </c>
      <c r="AG8" s="187" t="s">
        <v>19</v>
      </c>
      <c r="AH8" s="193" t="s">
        <v>21</v>
      </c>
      <c r="AI8" s="188" t="s">
        <v>19</v>
      </c>
      <c r="AJ8" s="195" t="s">
        <v>20</v>
      </c>
      <c r="AK8" s="187" t="s">
        <v>21</v>
      </c>
      <c r="AL8" s="187" t="s">
        <v>19</v>
      </c>
      <c r="AM8" s="193" t="s">
        <v>21</v>
      </c>
      <c r="AN8" s="188" t="s">
        <v>19</v>
      </c>
      <c r="AO8" s="308" t="s">
        <v>20</v>
      </c>
      <c r="AP8" s="308" t="s">
        <v>21</v>
      </c>
      <c r="AQ8" s="308" t="s">
        <v>19</v>
      </c>
      <c r="AR8" s="308" t="s">
        <v>21</v>
      </c>
      <c r="AS8" s="309" t="s">
        <v>19</v>
      </c>
      <c r="AT8" s="195" t="s">
        <v>20</v>
      </c>
      <c r="AU8" s="195" t="s">
        <v>21</v>
      </c>
      <c r="AV8" s="195" t="s">
        <v>19</v>
      </c>
      <c r="AW8" s="195" t="s">
        <v>21</v>
      </c>
      <c r="AX8" s="343" t="s">
        <v>19</v>
      </c>
      <c r="AY8" s="353" t="s">
        <v>20</v>
      </c>
      <c r="AZ8" s="353" t="s">
        <v>21</v>
      </c>
      <c r="BA8" s="354" t="s">
        <v>19</v>
      </c>
      <c r="BB8" s="417"/>
    </row>
    <row r="9" spans="1:54" s="238" customFormat="1" x14ac:dyDescent="0.3">
      <c r="A9" s="185">
        <v>1</v>
      </c>
      <c r="B9" s="185">
        <v>2</v>
      </c>
      <c r="C9" s="185">
        <v>3</v>
      </c>
      <c r="D9" s="185">
        <v>4</v>
      </c>
      <c r="E9" s="185">
        <v>5</v>
      </c>
      <c r="F9" s="185">
        <v>6</v>
      </c>
      <c r="G9" s="185">
        <v>7</v>
      </c>
      <c r="H9" s="185">
        <v>8</v>
      </c>
      <c r="I9" s="185">
        <v>9</v>
      </c>
      <c r="J9" s="185">
        <v>10</v>
      </c>
      <c r="K9" s="185">
        <v>11</v>
      </c>
      <c r="L9" s="185">
        <v>12</v>
      </c>
      <c r="M9" s="185">
        <v>13</v>
      </c>
      <c r="N9" s="191">
        <v>14</v>
      </c>
      <c r="O9" s="192">
        <v>15</v>
      </c>
      <c r="P9" s="185">
        <v>16</v>
      </c>
      <c r="Q9" s="191">
        <v>17</v>
      </c>
      <c r="R9" s="192">
        <v>18</v>
      </c>
      <c r="S9" s="185">
        <v>19</v>
      </c>
      <c r="T9" s="272">
        <v>20</v>
      </c>
      <c r="U9" s="272">
        <v>21</v>
      </c>
      <c r="V9" s="272">
        <v>22</v>
      </c>
      <c r="W9" s="273">
        <v>23</v>
      </c>
      <c r="X9" s="272">
        <v>24</v>
      </c>
      <c r="Y9" s="272">
        <v>25</v>
      </c>
      <c r="Z9" s="191">
        <v>26</v>
      </c>
      <c r="AA9" s="185">
        <v>24</v>
      </c>
      <c r="AB9" s="185">
        <v>25</v>
      </c>
      <c r="AC9" s="192">
        <v>27</v>
      </c>
      <c r="AD9" s="185">
        <v>28</v>
      </c>
      <c r="AE9" s="191">
        <v>29</v>
      </c>
      <c r="AF9" s="185">
        <v>30</v>
      </c>
      <c r="AG9" s="185">
        <v>31</v>
      </c>
      <c r="AH9" s="192">
        <v>30</v>
      </c>
      <c r="AI9" s="185">
        <v>31</v>
      </c>
      <c r="AJ9" s="191">
        <v>32</v>
      </c>
      <c r="AK9" s="185">
        <v>33</v>
      </c>
      <c r="AL9" s="185">
        <v>34</v>
      </c>
      <c r="AM9" s="192">
        <v>33</v>
      </c>
      <c r="AN9" s="185">
        <v>34</v>
      </c>
      <c r="AO9" s="310">
        <v>35</v>
      </c>
      <c r="AP9" s="310">
        <v>36</v>
      </c>
      <c r="AQ9" s="310">
        <v>37</v>
      </c>
      <c r="AR9" s="310">
        <v>36</v>
      </c>
      <c r="AS9" s="310">
        <v>37</v>
      </c>
      <c r="AT9" s="191">
        <v>38</v>
      </c>
      <c r="AU9" s="191">
        <v>39</v>
      </c>
      <c r="AV9" s="191">
        <v>40</v>
      </c>
      <c r="AW9" s="191">
        <v>39</v>
      </c>
      <c r="AX9" s="191">
        <v>40</v>
      </c>
      <c r="AY9" s="355">
        <v>41</v>
      </c>
      <c r="AZ9" s="355">
        <v>42</v>
      </c>
      <c r="BA9" s="355">
        <v>43</v>
      </c>
      <c r="BB9" s="211">
        <v>44</v>
      </c>
    </row>
    <row r="10" spans="1:54" ht="19.600000000000001" customHeight="1" x14ac:dyDescent="0.3">
      <c r="A10" s="414" t="s">
        <v>290</v>
      </c>
      <c r="B10" s="414"/>
      <c r="C10" s="414"/>
      <c r="D10" s="198" t="s">
        <v>258</v>
      </c>
      <c r="E10" s="301">
        <f>E11+E12+E13+E14</f>
        <v>622561.80935</v>
      </c>
      <c r="F10" s="189">
        <f>F12+F13+F14</f>
        <v>312641.86099999992</v>
      </c>
      <c r="G10" s="217">
        <f>F10/E10</f>
        <v>0.50218605816251538</v>
      </c>
      <c r="H10" s="190"/>
      <c r="I10" s="190"/>
      <c r="J10" s="190"/>
      <c r="K10" s="190"/>
      <c r="L10" s="190"/>
      <c r="M10" s="190"/>
      <c r="N10" s="196">
        <f>N12+N13+N14</f>
        <v>6302.32</v>
      </c>
      <c r="O10" s="194">
        <f>O12+O13+O14</f>
        <v>6302.32</v>
      </c>
      <c r="P10" s="217">
        <f>O10/N10</f>
        <v>1</v>
      </c>
      <c r="Q10" s="196">
        <f>Q13</f>
        <v>3935.45</v>
      </c>
      <c r="R10" s="194">
        <f>R13</f>
        <v>3935.45</v>
      </c>
      <c r="S10" s="217">
        <v>1</v>
      </c>
      <c r="T10" s="274">
        <f>T13</f>
        <v>1927.9159999999999</v>
      </c>
      <c r="U10" s="274">
        <f>U13</f>
        <v>1927.9159999999999</v>
      </c>
      <c r="V10" s="275">
        <v>1</v>
      </c>
      <c r="W10" s="276">
        <f>W12+W13</f>
        <v>15900.974999999999</v>
      </c>
      <c r="X10" s="274">
        <f>X12+X13</f>
        <v>15900.974999999999</v>
      </c>
      <c r="Y10" s="275">
        <f>SUM(X10/W10)</f>
        <v>1</v>
      </c>
      <c r="Z10" s="196">
        <f>Z12+Z13+Z14</f>
        <v>589.47</v>
      </c>
      <c r="AA10" s="196">
        <f t="shared" ref="AA10:AC10" si="0">AA12+AA13+AA14</f>
        <v>0</v>
      </c>
      <c r="AB10" s="196">
        <f t="shared" si="0"/>
        <v>0</v>
      </c>
      <c r="AC10" s="194">
        <f t="shared" si="0"/>
        <v>589.47</v>
      </c>
      <c r="AD10" s="217">
        <f>SUM(AC10/Z10)</f>
        <v>1</v>
      </c>
      <c r="AE10" s="196"/>
      <c r="AF10" s="190"/>
      <c r="AG10" s="190"/>
      <c r="AH10" s="194"/>
      <c r="AI10" s="217"/>
      <c r="AJ10" s="196">
        <f>AJ12+AJ13+AJ14</f>
        <v>95.15</v>
      </c>
      <c r="AK10" s="190"/>
      <c r="AL10" s="190"/>
      <c r="AM10" s="194"/>
      <c r="AN10" s="217"/>
      <c r="AO10" s="311"/>
      <c r="AP10" s="311"/>
      <c r="AQ10" s="311"/>
      <c r="AR10" s="311"/>
      <c r="AS10" s="312"/>
      <c r="AT10" s="338"/>
      <c r="AU10" s="338"/>
      <c r="AV10" s="338"/>
      <c r="AW10" s="338"/>
      <c r="AX10" s="344"/>
      <c r="AY10" s="213">
        <f>AY12+AY13+AY14</f>
        <v>3143.7553499999999</v>
      </c>
      <c r="AZ10" s="214"/>
      <c r="BA10" s="216"/>
      <c r="BB10" s="417"/>
    </row>
    <row r="11" spans="1:54" ht="30.7" customHeight="1" x14ac:dyDescent="0.3">
      <c r="A11" s="414"/>
      <c r="B11" s="414"/>
      <c r="C11" s="414"/>
      <c r="D11" s="202" t="s">
        <v>37</v>
      </c>
      <c r="E11" s="189">
        <f>E133</f>
        <v>19.8</v>
      </c>
      <c r="F11" s="189">
        <v>19.8</v>
      </c>
      <c r="G11" s="217">
        <f t="shared" ref="G11:G14" si="1">F11/E11</f>
        <v>1</v>
      </c>
      <c r="H11" s="190"/>
      <c r="I11" s="190"/>
      <c r="J11" s="190"/>
      <c r="K11" s="190"/>
      <c r="L11" s="190"/>
      <c r="M11" s="190"/>
      <c r="N11" s="196"/>
      <c r="O11" s="194"/>
      <c r="P11" s="217"/>
      <c r="Q11" s="196"/>
      <c r="R11" s="194"/>
      <c r="S11" s="217"/>
      <c r="T11" s="274"/>
      <c r="U11" s="274"/>
      <c r="V11" s="275"/>
      <c r="W11" s="276"/>
      <c r="X11" s="274"/>
      <c r="Y11" s="275"/>
      <c r="Z11" s="196"/>
      <c r="AA11" s="190"/>
      <c r="AB11" s="190"/>
      <c r="AC11" s="194"/>
      <c r="AD11" s="227"/>
      <c r="AE11" s="196"/>
      <c r="AF11" s="190"/>
      <c r="AG11" s="190"/>
      <c r="AH11" s="194"/>
      <c r="AI11" s="217"/>
      <c r="AJ11" s="196"/>
      <c r="AK11" s="190"/>
      <c r="AL11" s="190"/>
      <c r="AM11" s="194"/>
      <c r="AN11" s="217"/>
      <c r="AO11" s="311"/>
      <c r="AP11" s="311"/>
      <c r="AQ11" s="311"/>
      <c r="AR11" s="311"/>
      <c r="AS11" s="312"/>
      <c r="AT11" s="338"/>
      <c r="AU11" s="338"/>
      <c r="AV11" s="338"/>
      <c r="AW11" s="338"/>
      <c r="AX11" s="344"/>
      <c r="AY11" s="213"/>
      <c r="AZ11" s="214"/>
      <c r="BA11" s="216"/>
      <c r="BB11" s="420"/>
    </row>
    <row r="12" spans="1:54" ht="33.65" customHeight="1" x14ac:dyDescent="0.3">
      <c r="A12" s="414"/>
      <c r="B12" s="414"/>
      <c r="C12" s="414"/>
      <c r="D12" s="202" t="s">
        <v>2</v>
      </c>
      <c r="E12" s="189">
        <f>E224</f>
        <v>890.4</v>
      </c>
      <c r="F12" s="189">
        <f t="shared" ref="E12:F14" si="2">F224</f>
        <v>882.3</v>
      </c>
      <c r="G12" s="217">
        <f t="shared" si="1"/>
        <v>0.99090296495956875</v>
      </c>
      <c r="H12" s="190"/>
      <c r="I12" s="190"/>
      <c r="J12" s="190"/>
      <c r="K12" s="190"/>
      <c r="L12" s="190"/>
      <c r="M12" s="190"/>
      <c r="N12" s="196">
        <f>N224</f>
        <v>0</v>
      </c>
      <c r="O12" s="194"/>
      <c r="P12" s="217"/>
      <c r="Q12" s="196"/>
      <c r="R12" s="194"/>
      <c r="S12" s="217"/>
      <c r="T12" s="274"/>
      <c r="U12" s="274"/>
      <c r="V12" s="275"/>
      <c r="W12" s="276">
        <f>W39</f>
        <v>395.7</v>
      </c>
      <c r="X12" s="274">
        <f>X39</f>
        <v>395.7</v>
      </c>
      <c r="Y12" s="275">
        <f t="shared" ref="Y12:Y23" si="3">SUM(X12/W12)</f>
        <v>1</v>
      </c>
      <c r="Z12" s="196">
        <f>SUM(Z22)</f>
        <v>93.75</v>
      </c>
      <c r="AA12" s="196">
        <f t="shared" ref="AA12:AC12" si="4">SUM(AA22)</f>
        <v>0</v>
      </c>
      <c r="AB12" s="196">
        <f t="shared" si="4"/>
        <v>0</v>
      </c>
      <c r="AC12" s="194">
        <f t="shared" si="4"/>
        <v>93.75</v>
      </c>
      <c r="AD12" s="227">
        <f t="shared" ref="AD12:AD23" si="5">SUM(AC12/Z12)</f>
        <v>1</v>
      </c>
      <c r="AE12" s="196"/>
      <c r="AF12" s="190"/>
      <c r="AG12" s="190"/>
      <c r="AH12" s="194"/>
      <c r="AI12" s="217"/>
      <c r="AJ12" s="196">
        <f>AJ224</f>
        <v>0</v>
      </c>
      <c r="AK12" s="190"/>
      <c r="AL12" s="190"/>
      <c r="AM12" s="194"/>
      <c r="AN12" s="217"/>
      <c r="AO12" s="311"/>
      <c r="AP12" s="311"/>
      <c r="AQ12" s="311"/>
      <c r="AR12" s="311"/>
      <c r="AS12" s="312"/>
      <c r="AT12" s="338"/>
      <c r="AU12" s="338"/>
      <c r="AV12" s="338"/>
      <c r="AW12" s="338"/>
      <c r="AX12" s="344"/>
      <c r="AY12" s="213">
        <f>AY224</f>
        <v>0</v>
      </c>
      <c r="AZ12" s="214"/>
      <c r="BA12" s="216"/>
      <c r="BB12" s="420"/>
    </row>
    <row r="13" spans="1:54" x14ac:dyDescent="0.3">
      <c r="A13" s="414"/>
      <c r="B13" s="414"/>
      <c r="C13" s="414"/>
      <c r="D13" s="202" t="s">
        <v>43</v>
      </c>
      <c r="E13" s="189">
        <f>E135+E214</f>
        <v>614434.20935000002</v>
      </c>
      <c r="F13" s="189">
        <f>F135+F214</f>
        <v>306497.46099999995</v>
      </c>
      <c r="G13" s="217">
        <f t="shared" si="1"/>
        <v>0.498828770169289</v>
      </c>
      <c r="H13" s="190"/>
      <c r="I13" s="190"/>
      <c r="J13" s="190"/>
      <c r="K13" s="190"/>
      <c r="L13" s="190"/>
      <c r="M13" s="190"/>
      <c r="N13" s="196">
        <f>N225+N15</f>
        <v>6302.32</v>
      </c>
      <c r="O13" s="194">
        <f>O225+O15</f>
        <v>6302.32</v>
      </c>
      <c r="P13" s="217">
        <f>O13/N13</f>
        <v>1</v>
      </c>
      <c r="Q13" s="196">
        <f>Q63+Q102+Q104+Q124+Q125</f>
        <v>3935.45</v>
      </c>
      <c r="R13" s="194">
        <f>R63+R102+R104+R124+R125</f>
        <v>3935.45</v>
      </c>
      <c r="S13" s="217">
        <v>1</v>
      </c>
      <c r="T13" s="274">
        <f>T135</f>
        <v>1927.9159999999999</v>
      </c>
      <c r="U13" s="274">
        <f>U135</f>
        <v>1927.9159999999999</v>
      </c>
      <c r="V13" s="275">
        <v>1</v>
      </c>
      <c r="W13" s="276">
        <f>W40+W65+W67+W96+W104+W122</f>
        <v>15505.274999999998</v>
      </c>
      <c r="X13" s="274">
        <f>X40+X65+X67+X96+X104+X122</f>
        <v>15505.274999999998</v>
      </c>
      <c r="Y13" s="275">
        <f t="shared" si="3"/>
        <v>1</v>
      </c>
      <c r="Z13" s="196">
        <f>SUM(Z18+Z23)</f>
        <v>495.72</v>
      </c>
      <c r="AA13" s="229">
        <f t="shared" ref="AA13:AC13" si="6">SUM(AA18+AA23)</f>
        <v>0</v>
      </c>
      <c r="AB13" s="229">
        <f t="shared" si="6"/>
        <v>0</v>
      </c>
      <c r="AC13" s="226">
        <f t="shared" si="6"/>
        <v>495.72</v>
      </c>
      <c r="AD13" s="227">
        <f t="shared" si="5"/>
        <v>1</v>
      </c>
      <c r="AE13" s="196"/>
      <c r="AF13" s="190"/>
      <c r="AG13" s="190"/>
      <c r="AH13" s="194"/>
      <c r="AI13" s="217"/>
      <c r="AJ13" s="196">
        <f>AJ225</f>
        <v>95.15</v>
      </c>
      <c r="AK13" s="190"/>
      <c r="AL13" s="190"/>
      <c r="AM13" s="194"/>
      <c r="AN13" s="217"/>
      <c r="AO13" s="311"/>
      <c r="AP13" s="311"/>
      <c r="AQ13" s="311"/>
      <c r="AR13" s="311"/>
      <c r="AS13" s="312"/>
      <c r="AT13" s="338"/>
      <c r="AU13" s="338"/>
      <c r="AV13" s="338"/>
      <c r="AW13" s="338"/>
      <c r="AX13" s="344"/>
      <c r="AY13" s="213">
        <f>AY225</f>
        <v>3143.7553499999999</v>
      </c>
      <c r="AZ13" s="214"/>
      <c r="BA13" s="216"/>
      <c r="BB13" s="420"/>
    </row>
    <row r="14" spans="1:54" ht="30.7" customHeight="1" x14ac:dyDescent="0.3">
      <c r="A14" s="414"/>
      <c r="B14" s="414"/>
      <c r="C14" s="414"/>
      <c r="D14" s="202" t="s">
        <v>274</v>
      </c>
      <c r="E14" s="189">
        <f t="shared" si="2"/>
        <v>7217.4</v>
      </c>
      <c r="F14" s="189">
        <f t="shared" si="2"/>
        <v>5262.1</v>
      </c>
      <c r="G14" s="217">
        <f t="shared" si="1"/>
        <v>0.72908526616233005</v>
      </c>
      <c r="H14" s="190"/>
      <c r="I14" s="190"/>
      <c r="J14" s="190"/>
      <c r="K14" s="190"/>
      <c r="L14" s="190"/>
      <c r="M14" s="190"/>
      <c r="N14" s="196">
        <f>N226</f>
        <v>0</v>
      </c>
      <c r="O14" s="194"/>
      <c r="P14" s="217"/>
      <c r="Q14" s="196"/>
      <c r="R14" s="194"/>
      <c r="S14" s="217"/>
      <c r="T14" s="274"/>
      <c r="U14" s="274"/>
      <c r="V14" s="275"/>
      <c r="W14" s="276"/>
      <c r="X14" s="274"/>
      <c r="Y14" s="275"/>
      <c r="Z14" s="196">
        <f>Z226</f>
        <v>0</v>
      </c>
      <c r="AA14" s="190"/>
      <c r="AB14" s="190"/>
      <c r="AC14" s="194"/>
      <c r="AD14" s="227"/>
      <c r="AE14" s="196"/>
      <c r="AF14" s="190"/>
      <c r="AG14" s="190"/>
      <c r="AH14" s="194"/>
      <c r="AI14" s="217"/>
      <c r="AJ14" s="196">
        <f>AJ226</f>
        <v>0</v>
      </c>
      <c r="AK14" s="190"/>
      <c r="AL14" s="190"/>
      <c r="AM14" s="194"/>
      <c r="AN14" s="217"/>
      <c r="AO14" s="311"/>
      <c r="AP14" s="311"/>
      <c r="AQ14" s="311"/>
      <c r="AR14" s="311"/>
      <c r="AS14" s="312"/>
      <c r="AT14" s="338"/>
      <c r="AU14" s="338"/>
      <c r="AV14" s="338"/>
      <c r="AW14" s="338"/>
      <c r="AX14" s="344"/>
      <c r="AY14" s="213">
        <f>AY226</f>
        <v>0</v>
      </c>
      <c r="AZ14" s="214"/>
      <c r="BA14" s="216"/>
      <c r="BB14" s="420"/>
    </row>
    <row r="15" spans="1:54" ht="18.8" customHeight="1" x14ac:dyDescent="0.3">
      <c r="A15" s="414" t="s">
        <v>289</v>
      </c>
      <c r="B15" s="416"/>
      <c r="C15" s="416"/>
      <c r="D15" s="198" t="s">
        <v>41</v>
      </c>
      <c r="E15" s="189">
        <f>E227</f>
        <v>299292.42335</v>
      </c>
      <c r="F15" s="189">
        <f>F227</f>
        <v>32304.174999999996</v>
      </c>
      <c r="G15" s="217">
        <f>F15/E15</f>
        <v>0.1079351579916966</v>
      </c>
      <c r="H15" s="190"/>
      <c r="I15" s="190"/>
      <c r="J15" s="190"/>
      <c r="K15" s="190"/>
      <c r="L15" s="190"/>
      <c r="M15" s="190"/>
      <c r="N15" s="196">
        <f>N16+N17+N18+N19</f>
        <v>4832.5200000000004</v>
      </c>
      <c r="O15" s="194">
        <f>O16+O17+O18+O19</f>
        <v>4832.5200000000004</v>
      </c>
      <c r="P15" s="217">
        <f>O15/N15</f>
        <v>1</v>
      </c>
      <c r="Q15" s="196">
        <f>Q18</f>
        <v>3926.7</v>
      </c>
      <c r="R15" s="194">
        <f>R18</f>
        <v>3926.7</v>
      </c>
      <c r="S15" s="217">
        <v>1</v>
      </c>
      <c r="T15" s="274">
        <f>T128</f>
        <v>830.54</v>
      </c>
      <c r="U15" s="274">
        <f>U128</f>
        <v>830.54</v>
      </c>
      <c r="V15" s="275">
        <v>1</v>
      </c>
      <c r="W15" s="276">
        <f>W18</f>
        <v>12704.574999999999</v>
      </c>
      <c r="X15" s="274">
        <f>X18</f>
        <v>12704.574999999999</v>
      </c>
      <c r="Y15" s="275">
        <f t="shared" si="3"/>
        <v>1</v>
      </c>
      <c r="Z15" s="196">
        <f>SUM(Z16:Z18)</f>
        <v>435.1</v>
      </c>
      <c r="AA15" s="190"/>
      <c r="AB15" s="190"/>
      <c r="AC15" s="194">
        <f>SUM(AC16:AC18)</f>
        <v>435.1</v>
      </c>
      <c r="AD15" s="227">
        <f t="shared" si="5"/>
        <v>1</v>
      </c>
      <c r="AE15" s="196"/>
      <c r="AF15" s="190"/>
      <c r="AG15" s="190"/>
      <c r="AH15" s="194"/>
      <c r="AI15" s="217"/>
      <c r="AJ15" s="196"/>
      <c r="AK15" s="190"/>
      <c r="AL15" s="190"/>
      <c r="AM15" s="194"/>
      <c r="AN15" s="217"/>
      <c r="AO15" s="311"/>
      <c r="AP15" s="311"/>
      <c r="AQ15" s="311"/>
      <c r="AR15" s="311"/>
      <c r="AS15" s="312"/>
      <c r="AT15" s="338"/>
      <c r="AU15" s="338"/>
      <c r="AV15" s="338"/>
      <c r="AW15" s="338"/>
      <c r="AX15" s="344"/>
      <c r="AY15" s="213"/>
      <c r="AZ15" s="214"/>
      <c r="BA15" s="216"/>
      <c r="BB15" s="420"/>
    </row>
    <row r="16" spans="1:54" x14ac:dyDescent="0.3">
      <c r="A16" s="416"/>
      <c r="B16" s="416"/>
      <c r="C16" s="416"/>
      <c r="D16" s="202" t="s">
        <v>37</v>
      </c>
      <c r="E16" s="189">
        <f>E228</f>
        <v>0</v>
      </c>
      <c r="F16" s="189">
        <f t="shared" ref="F16:F19" si="7">F228</f>
        <v>0</v>
      </c>
      <c r="G16" s="217"/>
      <c r="H16" s="190"/>
      <c r="I16" s="190"/>
      <c r="J16" s="190"/>
      <c r="K16" s="190"/>
      <c r="L16" s="190"/>
      <c r="M16" s="190"/>
      <c r="N16" s="196"/>
      <c r="O16" s="194"/>
      <c r="P16" s="217"/>
      <c r="Q16" s="196"/>
      <c r="R16" s="194"/>
      <c r="S16" s="217"/>
      <c r="T16" s="274"/>
      <c r="U16" s="274"/>
      <c r="V16" s="275"/>
      <c r="W16" s="276"/>
      <c r="X16" s="274"/>
      <c r="Y16" s="275"/>
      <c r="Z16" s="196"/>
      <c r="AA16" s="190"/>
      <c r="AB16" s="190"/>
      <c r="AC16" s="194"/>
      <c r="AD16" s="227"/>
      <c r="AE16" s="196"/>
      <c r="AF16" s="190"/>
      <c r="AG16" s="190"/>
      <c r="AH16" s="194"/>
      <c r="AI16" s="217"/>
      <c r="AJ16" s="196"/>
      <c r="AK16" s="190"/>
      <c r="AL16" s="190"/>
      <c r="AM16" s="194"/>
      <c r="AN16" s="217"/>
      <c r="AO16" s="311"/>
      <c r="AP16" s="311"/>
      <c r="AQ16" s="311"/>
      <c r="AR16" s="311"/>
      <c r="AS16" s="312"/>
      <c r="AT16" s="338"/>
      <c r="AU16" s="338"/>
      <c r="AV16" s="338"/>
      <c r="AW16" s="338"/>
      <c r="AX16" s="344"/>
      <c r="AY16" s="213"/>
      <c r="AZ16" s="214"/>
      <c r="BA16" s="216"/>
      <c r="BB16" s="416"/>
    </row>
    <row r="17" spans="1:54" ht="33.65" customHeight="1" x14ac:dyDescent="0.3">
      <c r="A17" s="416"/>
      <c r="B17" s="416"/>
      <c r="C17" s="416"/>
      <c r="D17" s="202" t="s">
        <v>2</v>
      </c>
      <c r="E17" s="189">
        <f>E229</f>
        <v>0</v>
      </c>
      <c r="F17" s="189">
        <f t="shared" si="7"/>
        <v>0</v>
      </c>
      <c r="G17" s="217"/>
      <c r="H17" s="190"/>
      <c r="I17" s="190"/>
      <c r="J17" s="190"/>
      <c r="K17" s="190"/>
      <c r="L17" s="190"/>
      <c r="M17" s="190"/>
      <c r="N17" s="196"/>
      <c r="O17" s="194"/>
      <c r="P17" s="217"/>
      <c r="Q17" s="196"/>
      <c r="R17" s="194"/>
      <c r="S17" s="217"/>
      <c r="T17" s="274"/>
      <c r="U17" s="274"/>
      <c r="V17" s="275"/>
      <c r="W17" s="276"/>
      <c r="X17" s="274"/>
      <c r="Y17" s="275"/>
      <c r="Z17" s="196"/>
      <c r="AA17" s="190"/>
      <c r="AB17" s="190"/>
      <c r="AC17" s="194"/>
      <c r="AD17" s="227"/>
      <c r="AE17" s="196"/>
      <c r="AF17" s="190"/>
      <c r="AG17" s="190"/>
      <c r="AH17" s="194"/>
      <c r="AI17" s="217"/>
      <c r="AJ17" s="196"/>
      <c r="AK17" s="190"/>
      <c r="AL17" s="190"/>
      <c r="AM17" s="194"/>
      <c r="AN17" s="217"/>
      <c r="AO17" s="311"/>
      <c r="AP17" s="311"/>
      <c r="AQ17" s="311"/>
      <c r="AR17" s="311"/>
      <c r="AS17" s="312"/>
      <c r="AT17" s="338"/>
      <c r="AU17" s="338"/>
      <c r="AV17" s="338"/>
      <c r="AW17" s="338"/>
      <c r="AX17" s="344"/>
      <c r="AY17" s="213"/>
      <c r="AZ17" s="214"/>
      <c r="BA17" s="216"/>
      <c r="BB17" s="416"/>
    </row>
    <row r="18" spans="1:54" x14ac:dyDescent="0.3">
      <c r="A18" s="416"/>
      <c r="B18" s="416"/>
      <c r="C18" s="416"/>
      <c r="D18" s="202" t="s">
        <v>43</v>
      </c>
      <c r="E18" s="189">
        <f>E230</f>
        <v>299292.42335</v>
      </c>
      <c r="F18" s="189">
        <f t="shared" si="7"/>
        <v>32304.174999999996</v>
      </c>
      <c r="G18" s="217">
        <f>F18/E18</f>
        <v>0.1079351579916966</v>
      </c>
      <c r="H18" s="190"/>
      <c r="I18" s="190"/>
      <c r="J18" s="190"/>
      <c r="K18" s="190"/>
      <c r="L18" s="190"/>
      <c r="M18" s="190"/>
      <c r="N18" s="196">
        <f>N123</f>
        <v>4832.5200000000004</v>
      </c>
      <c r="O18" s="194">
        <f>O123</f>
        <v>4832.5200000000004</v>
      </c>
      <c r="P18" s="217">
        <f>O18/N18</f>
        <v>1</v>
      </c>
      <c r="Q18" s="196">
        <f>Q107+Q124+Q125</f>
        <v>3926.7</v>
      </c>
      <c r="R18" s="194">
        <f>R107+R124+R125</f>
        <v>3926.7</v>
      </c>
      <c r="S18" s="217">
        <v>1</v>
      </c>
      <c r="T18" s="274">
        <f>SUM(T94)</f>
        <v>830.54</v>
      </c>
      <c r="U18" s="274">
        <f>SUM(U94)</f>
        <v>830.54</v>
      </c>
      <c r="V18" s="275">
        <v>1</v>
      </c>
      <c r="W18" s="276">
        <f>W104+W122</f>
        <v>12704.574999999999</v>
      </c>
      <c r="X18" s="274">
        <f>W18</f>
        <v>12704.574999999999</v>
      </c>
      <c r="Y18" s="275">
        <f t="shared" si="3"/>
        <v>1</v>
      </c>
      <c r="Z18" s="196">
        <f>SUM(Z94)</f>
        <v>435.1</v>
      </c>
      <c r="AA18" s="196">
        <f t="shared" ref="AA18:AC18" si="8">SUM(AA94)</f>
        <v>0</v>
      </c>
      <c r="AB18" s="196">
        <f t="shared" si="8"/>
        <v>0</v>
      </c>
      <c r="AC18" s="194">
        <f t="shared" si="8"/>
        <v>435.1</v>
      </c>
      <c r="AD18" s="227">
        <f t="shared" si="5"/>
        <v>1</v>
      </c>
      <c r="AE18" s="196"/>
      <c r="AF18" s="190"/>
      <c r="AG18" s="190"/>
      <c r="AH18" s="194"/>
      <c r="AI18" s="217"/>
      <c r="AJ18" s="196"/>
      <c r="AK18" s="190"/>
      <c r="AL18" s="190"/>
      <c r="AM18" s="194"/>
      <c r="AN18" s="217"/>
      <c r="AO18" s="311"/>
      <c r="AP18" s="311"/>
      <c r="AQ18" s="311"/>
      <c r="AR18" s="311"/>
      <c r="AS18" s="312"/>
      <c r="AT18" s="338"/>
      <c r="AU18" s="338"/>
      <c r="AV18" s="338"/>
      <c r="AW18" s="338"/>
      <c r="AX18" s="344"/>
      <c r="AY18" s="213"/>
      <c r="AZ18" s="214"/>
      <c r="BA18" s="216"/>
      <c r="BB18" s="416"/>
    </row>
    <row r="19" spans="1:54" ht="34.9" customHeight="1" x14ac:dyDescent="0.3">
      <c r="A19" s="416"/>
      <c r="B19" s="416"/>
      <c r="C19" s="416"/>
      <c r="D19" s="202" t="s">
        <v>274</v>
      </c>
      <c r="E19" s="189">
        <f>E231</f>
        <v>0</v>
      </c>
      <c r="F19" s="189">
        <f t="shared" si="7"/>
        <v>0</v>
      </c>
      <c r="G19" s="217"/>
      <c r="H19" s="190"/>
      <c r="I19" s="190"/>
      <c r="J19" s="190"/>
      <c r="K19" s="190"/>
      <c r="L19" s="190"/>
      <c r="M19" s="190"/>
      <c r="N19" s="196"/>
      <c r="O19" s="194"/>
      <c r="P19" s="217"/>
      <c r="Q19" s="196"/>
      <c r="R19" s="194"/>
      <c r="S19" s="217"/>
      <c r="T19" s="274"/>
      <c r="U19" s="274"/>
      <c r="V19" s="275"/>
      <c r="W19" s="276"/>
      <c r="X19" s="274"/>
      <c r="Y19" s="275"/>
      <c r="Z19" s="196"/>
      <c r="AA19" s="190"/>
      <c r="AB19" s="190"/>
      <c r="AC19" s="194"/>
      <c r="AD19" s="227"/>
      <c r="AE19" s="196"/>
      <c r="AF19" s="190"/>
      <c r="AG19" s="190"/>
      <c r="AH19" s="194"/>
      <c r="AI19" s="217"/>
      <c r="AJ19" s="196"/>
      <c r="AK19" s="190"/>
      <c r="AL19" s="190"/>
      <c r="AM19" s="194"/>
      <c r="AN19" s="217"/>
      <c r="AO19" s="311"/>
      <c r="AP19" s="311"/>
      <c r="AQ19" s="311"/>
      <c r="AR19" s="311"/>
      <c r="AS19" s="312"/>
      <c r="AT19" s="338"/>
      <c r="AU19" s="338"/>
      <c r="AV19" s="338"/>
      <c r="AW19" s="338"/>
      <c r="AX19" s="344"/>
      <c r="AY19" s="213"/>
      <c r="AZ19" s="214"/>
      <c r="BA19" s="216"/>
      <c r="BB19" s="416"/>
    </row>
    <row r="20" spans="1:54" ht="17.25" customHeight="1" x14ac:dyDescent="0.3">
      <c r="A20" s="414" t="s">
        <v>288</v>
      </c>
      <c r="B20" s="416"/>
      <c r="C20" s="416"/>
      <c r="D20" s="198" t="s">
        <v>41</v>
      </c>
      <c r="E20" s="189">
        <f>E21+E22+E23+E24</f>
        <v>8585.7859999999873</v>
      </c>
      <c r="F20" s="189">
        <f>F21+F22+F23+F24</f>
        <v>7449.2859999999873</v>
      </c>
      <c r="G20" s="217">
        <f>F20/E20</f>
        <v>0.86763005739952037</v>
      </c>
      <c r="H20" s="190"/>
      <c r="I20" s="190"/>
      <c r="J20" s="190"/>
      <c r="K20" s="190"/>
      <c r="L20" s="190"/>
      <c r="M20" s="190"/>
      <c r="N20" s="196">
        <f>N22+N23+N24</f>
        <v>1469.7999999999993</v>
      </c>
      <c r="O20" s="194">
        <f>O22+O23+O24</f>
        <v>1469.7999999999993</v>
      </c>
      <c r="P20" s="217">
        <f>O20/N20</f>
        <v>1</v>
      </c>
      <c r="Q20" s="196">
        <f>Q23</f>
        <v>8.75</v>
      </c>
      <c r="R20" s="194">
        <f>R23</f>
        <v>8.75</v>
      </c>
      <c r="S20" s="217">
        <v>1</v>
      </c>
      <c r="T20" s="274">
        <f>T23</f>
        <v>1097.376</v>
      </c>
      <c r="U20" s="274">
        <f>U23</f>
        <v>1097.376</v>
      </c>
      <c r="V20" s="275">
        <v>1</v>
      </c>
      <c r="W20" s="276">
        <f>W22+W23</f>
        <v>3196.3999999999996</v>
      </c>
      <c r="X20" s="274">
        <f>X22+X23</f>
        <v>3196.3999999999996</v>
      </c>
      <c r="Y20" s="275">
        <f t="shared" si="3"/>
        <v>1</v>
      </c>
      <c r="Z20" s="196">
        <f>Z22+Z23+Z24</f>
        <v>154.37</v>
      </c>
      <c r="AA20" s="196">
        <f t="shared" ref="AA20:AC20" si="9">AA22+AA23+AA24</f>
        <v>0</v>
      </c>
      <c r="AB20" s="196">
        <f t="shared" si="9"/>
        <v>0</v>
      </c>
      <c r="AC20" s="194">
        <f t="shared" si="9"/>
        <v>154.37</v>
      </c>
      <c r="AD20" s="227">
        <f t="shared" si="5"/>
        <v>1</v>
      </c>
      <c r="AE20" s="196"/>
      <c r="AF20" s="190"/>
      <c r="AG20" s="190"/>
      <c r="AH20" s="194"/>
      <c r="AI20" s="217"/>
      <c r="AJ20" s="196">
        <f>AJ22+AJ23+AJ24</f>
        <v>95.15</v>
      </c>
      <c r="AK20" s="190"/>
      <c r="AL20" s="190"/>
      <c r="AM20" s="194"/>
      <c r="AN20" s="217"/>
      <c r="AO20" s="311"/>
      <c r="AP20" s="311"/>
      <c r="AQ20" s="311"/>
      <c r="AR20" s="311"/>
      <c r="AS20" s="312"/>
      <c r="AT20" s="338"/>
      <c r="AU20" s="338"/>
      <c r="AV20" s="338"/>
      <c r="AW20" s="338"/>
      <c r="AX20" s="344"/>
      <c r="AY20" s="213">
        <f>AY22+AY23+AY24</f>
        <v>3143.7553499999999</v>
      </c>
      <c r="AZ20" s="214"/>
      <c r="BA20" s="216"/>
      <c r="BB20" s="416"/>
    </row>
    <row r="21" spans="1:54" x14ac:dyDescent="0.3">
      <c r="A21" s="416"/>
      <c r="B21" s="416"/>
      <c r="C21" s="416"/>
      <c r="D21" s="202" t="s">
        <v>37</v>
      </c>
      <c r="E21" s="189">
        <f>E11</f>
        <v>19.8</v>
      </c>
      <c r="F21" s="189">
        <f>F11</f>
        <v>19.8</v>
      </c>
      <c r="G21" s="217"/>
      <c r="H21" s="190"/>
      <c r="I21" s="190"/>
      <c r="J21" s="190"/>
      <c r="K21" s="190"/>
      <c r="L21" s="190"/>
      <c r="M21" s="190"/>
      <c r="N21" s="196"/>
      <c r="O21" s="194"/>
      <c r="P21" s="217"/>
      <c r="Q21" s="196"/>
      <c r="R21" s="194"/>
      <c r="S21" s="217"/>
      <c r="T21" s="274"/>
      <c r="U21" s="274"/>
      <c r="V21" s="275"/>
      <c r="W21" s="276"/>
      <c r="X21" s="274"/>
      <c r="Y21" s="275"/>
      <c r="Z21" s="196"/>
      <c r="AA21" s="190"/>
      <c r="AB21" s="190"/>
      <c r="AC21" s="194"/>
      <c r="AD21" s="227"/>
      <c r="AE21" s="196"/>
      <c r="AF21" s="190"/>
      <c r="AG21" s="190"/>
      <c r="AH21" s="194"/>
      <c r="AI21" s="217"/>
      <c r="AJ21" s="196"/>
      <c r="AK21" s="190"/>
      <c r="AL21" s="190"/>
      <c r="AM21" s="194"/>
      <c r="AN21" s="217"/>
      <c r="AO21" s="311"/>
      <c r="AP21" s="311"/>
      <c r="AQ21" s="311"/>
      <c r="AR21" s="311"/>
      <c r="AS21" s="312"/>
      <c r="AT21" s="338"/>
      <c r="AU21" s="338"/>
      <c r="AV21" s="338"/>
      <c r="AW21" s="338"/>
      <c r="AX21" s="344"/>
      <c r="AY21" s="213"/>
      <c r="AZ21" s="214"/>
      <c r="BA21" s="216"/>
      <c r="BB21" s="416"/>
    </row>
    <row r="22" spans="1:54" ht="31.15" customHeight="1" x14ac:dyDescent="0.3">
      <c r="A22" s="416"/>
      <c r="B22" s="416"/>
      <c r="C22" s="416"/>
      <c r="D22" s="202" t="s">
        <v>2</v>
      </c>
      <c r="E22" s="189">
        <f>E12-E27</f>
        <v>882.3</v>
      </c>
      <c r="F22" s="189">
        <f t="shared" ref="F22" si="10">F12-F17</f>
        <v>882.3</v>
      </c>
      <c r="G22" s="217"/>
      <c r="H22" s="190"/>
      <c r="I22" s="190"/>
      <c r="J22" s="190"/>
      <c r="K22" s="190"/>
      <c r="L22" s="190"/>
      <c r="M22" s="190"/>
      <c r="N22" s="196">
        <f>N12</f>
        <v>0</v>
      </c>
      <c r="O22" s="194"/>
      <c r="P22" s="217"/>
      <c r="Q22" s="196"/>
      <c r="R22" s="194"/>
      <c r="S22" s="217"/>
      <c r="T22" s="274"/>
      <c r="U22" s="274"/>
      <c r="V22" s="275"/>
      <c r="W22" s="276">
        <f>W39</f>
        <v>395.7</v>
      </c>
      <c r="X22" s="274">
        <f>X39</f>
        <v>395.7</v>
      </c>
      <c r="Y22" s="275">
        <f t="shared" si="3"/>
        <v>1</v>
      </c>
      <c r="Z22" s="196">
        <f>SUM(Z33)</f>
        <v>93.75</v>
      </c>
      <c r="AA22" s="196">
        <f t="shared" ref="AA22:AC22" si="11">SUM(AA33)</f>
        <v>0</v>
      </c>
      <c r="AB22" s="196">
        <f t="shared" si="11"/>
        <v>0</v>
      </c>
      <c r="AC22" s="194">
        <f t="shared" si="11"/>
        <v>93.75</v>
      </c>
      <c r="AD22" s="227">
        <f t="shared" si="5"/>
        <v>1</v>
      </c>
      <c r="AE22" s="196"/>
      <c r="AF22" s="190"/>
      <c r="AG22" s="190"/>
      <c r="AH22" s="194"/>
      <c r="AI22" s="217"/>
      <c r="AJ22" s="196">
        <f>AJ12</f>
        <v>0</v>
      </c>
      <c r="AK22" s="190"/>
      <c r="AL22" s="190"/>
      <c r="AM22" s="194"/>
      <c r="AN22" s="217"/>
      <c r="AO22" s="311"/>
      <c r="AP22" s="311"/>
      <c r="AQ22" s="311"/>
      <c r="AR22" s="311"/>
      <c r="AS22" s="312"/>
      <c r="AT22" s="338"/>
      <c r="AU22" s="338"/>
      <c r="AV22" s="338"/>
      <c r="AW22" s="338"/>
      <c r="AX22" s="344"/>
      <c r="AY22" s="213">
        <f>AY12</f>
        <v>0</v>
      </c>
      <c r="AZ22" s="214"/>
      <c r="BA22" s="216"/>
      <c r="BB22" s="416"/>
    </row>
    <row r="23" spans="1:54" x14ac:dyDescent="0.3">
      <c r="A23" s="416"/>
      <c r="B23" s="416"/>
      <c r="C23" s="416"/>
      <c r="D23" s="202" t="s">
        <v>43</v>
      </c>
      <c r="E23" s="189">
        <f>E13-E18-E28</f>
        <v>7683.685999999987</v>
      </c>
      <c r="F23" s="189">
        <f>F13-F18-F28</f>
        <v>6547.185999999987</v>
      </c>
      <c r="G23" s="217">
        <f>F23/E23</f>
        <v>0.85208921863803366</v>
      </c>
      <c r="H23" s="190"/>
      <c r="I23" s="190"/>
      <c r="J23" s="190"/>
      <c r="K23" s="190"/>
      <c r="L23" s="190"/>
      <c r="M23" s="190"/>
      <c r="N23" s="196">
        <f>N13-N18</f>
        <v>1469.7999999999993</v>
      </c>
      <c r="O23" s="194">
        <f>O13-O18</f>
        <v>1469.7999999999993</v>
      </c>
      <c r="P23" s="217">
        <f>O23/N23</f>
        <v>1</v>
      </c>
      <c r="Q23" s="196">
        <f>Q63+Q102</f>
        <v>8.75</v>
      </c>
      <c r="R23" s="194">
        <f>R63+R102</f>
        <v>8.75</v>
      </c>
      <c r="S23" s="217">
        <v>1</v>
      </c>
      <c r="T23" s="274">
        <f>T62+T64+T76</f>
        <v>1097.376</v>
      </c>
      <c r="U23" s="274">
        <f>U62+U64+U76</f>
        <v>1097.376</v>
      </c>
      <c r="V23" s="275">
        <v>1</v>
      </c>
      <c r="W23" s="276">
        <f>W40+W65+W68+W96</f>
        <v>2800.7</v>
      </c>
      <c r="X23" s="274">
        <f>X40+X65+X68+X96</f>
        <v>2800.7</v>
      </c>
      <c r="Y23" s="275">
        <f t="shared" si="3"/>
        <v>1</v>
      </c>
      <c r="Z23" s="196">
        <f>SUM(Z34)</f>
        <v>60.62</v>
      </c>
      <c r="AA23" s="229">
        <f t="shared" ref="AA23:AC23" si="12">SUM(AA34)</f>
        <v>0</v>
      </c>
      <c r="AB23" s="229">
        <f t="shared" si="12"/>
        <v>0</v>
      </c>
      <c r="AC23" s="226">
        <f t="shared" si="12"/>
        <v>60.62</v>
      </c>
      <c r="AD23" s="227">
        <f t="shared" si="5"/>
        <v>1</v>
      </c>
      <c r="AE23" s="196"/>
      <c r="AF23" s="190"/>
      <c r="AG23" s="190"/>
      <c r="AH23" s="194"/>
      <c r="AI23" s="217"/>
      <c r="AJ23" s="196">
        <f>AJ13</f>
        <v>95.15</v>
      </c>
      <c r="AK23" s="190"/>
      <c r="AL23" s="190"/>
      <c r="AM23" s="194"/>
      <c r="AN23" s="217"/>
      <c r="AO23" s="311"/>
      <c r="AP23" s="311"/>
      <c r="AQ23" s="311"/>
      <c r="AR23" s="311"/>
      <c r="AS23" s="312"/>
      <c r="AT23" s="338"/>
      <c r="AU23" s="338"/>
      <c r="AV23" s="338"/>
      <c r="AW23" s="338"/>
      <c r="AX23" s="344"/>
      <c r="AY23" s="213">
        <f>AY13</f>
        <v>3143.7553499999999</v>
      </c>
      <c r="AZ23" s="214"/>
      <c r="BA23" s="216"/>
      <c r="BB23" s="416"/>
    </row>
    <row r="24" spans="1:54" ht="37.25" customHeight="1" x14ac:dyDescent="0.3">
      <c r="A24" s="416"/>
      <c r="B24" s="416"/>
      <c r="C24" s="416"/>
      <c r="D24" s="202" t="s">
        <v>274</v>
      </c>
      <c r="E24" s="189"/>
      <c r="F24" s="189"/>
      <c r="G24" s="217"/>
      <c r="H24" s="190"/>
      <c r="I24" s="190"/>
      <c r="J24" s="190"/>
      <c r="K24" s="190"/>
      <c r="L24" s="190"/>
      <c r="M24" s="190"/>
      <c r="N24" s="196">
        <f>N14</f>
        <v>0</v>
      </c>
      <c r="O24" s="194"/>
      <c r="P24" s="217"/>
      <c r="Q24" s="196"/>
      <c r="R24" s="194"/>
      <c r="S24" s="217"/>
      <c r="T24" s="274"/>
      <c r="U24" s="274"/>
      <c r="V24" s="275"/>
      <c r="W24" s="276"/>
      <c r="X24" s="274"/>
      <c r="Y24" s="275"/>
      <c r="Z24" s="196">
        <f>Z14</f>
        <v>0</v>
      </c>
      <c r="AA24" s="190"/>
      <c r="AB24" s="190"/>
      <c r="AC24" s="194"/>
      <c r="AD24" s="217"/>
      <c r="AE24" s="196"/>
      <c r="AF24" s="190"/>
      <c r="AG24" s="190"/>
      <c r="AH24" s="194"/>
      <c r="AI24" s="217"/>
      <c r="AJ24" s="196">
        <f>AJ14</f>
        <v>0</v>
      </c>
      <c r="AK24" s="190"/>
      <c r="AL24" s="190"/>
      <c r="AM24" s="194"/>
      <c r="AN24" s="217"/>
      <c r="AO24" s="311"/>
      <c r="AP24" s="311"/>
      <c r="AQ24" s="311"/>
      <c r="AR24" s="311"/>
      <c r="AS24" s="312"/>
      <c r="AT24" s="338"/>
      <c r="AU24" s="338"/>
      <c r="AV24" s="338"/>
      <c r="AW24" s="338"/>
      <c r="AX24" s="344"/>
      <c r="AY24" s="213">
        <f>AY14</f>
        <v>0</v>
      </c>
      <c r="AZ24" s="214"/>
      <c r="BA24" s="216"/>
      <c r="BB24" s="416"/>
    </row>
    <row r="25" spans="1:54" ht="37.25" customHeight="1" x14ac:dyDescent="0.3">
      <c r="A25" s="414" t="s">
        <v>286</v>
      </c>
      <c r="B25" s="414"/>
      <c r="C25" s="414"/>
      <c r="D25" s="198" t="s">
        <v>41</v>
      </c>
      <c r="E25" s="189">
        <f>E26+E27+E28+E29</f>
        <v>314683.60000000003</v>
      </c>
      <c r="F25" s="189">
        <f>F26+F27+F28+F29</f>
        <v>272908.19999999995</v>
      </c>
      <c r="G25" s="217">
        <f>F25/E25</f>
        <v>0.86724633886227287</v>
      </c>
      <c r="H25" s="190" t="s">
        <v>287</v>
      </c>
      <c r="I25" s="190" t="s">
        <v>287</v>
      </c>
      <c r="J25" s="190" t="s">
        <v>287</v>
      </c>
      <c r="K25" s="190" t="s">
        <v>287</v>
      </c>
      <c r="L25" s="190" t="s">
        <v>287</v>
      </c>
      <c r="M25" s="190" t="s">
        <v>287</v>
      </c>
      <c r="N25" s="196" t="s">
        <v>287</v>
      </c>
      <c r="O25" s="194" t="s">
        <v>287</v>
      </c>
      <c r="P25" s="217" t="s">
        <v>287</v>
      </c>
      <c r="Q25" s="196" t="s">
        <v>287</v>
      </c>
      <c r="R25" s="194" t="s">
        <v>287</v>
      </c>
      <c r="S25" s="217" t="s">
        <v>287</v>
      </c>
      <c r="T25" s="274" t="s">
        <v>287</v>
      </c>
      <c r="U25" s="274" t="s">
        <v>287</v>
      </c>
      <c r="V25" s="275" t="s">
        <v>287</v>
      </c>
      <c r="W25" s="276" t="s">
        <v>287</v>
      </c>
      <c r="X25" s="274" t="s">
        <v>287</v>
      </c>
      <c r="Y25" s="275" t="s">
        <v>287</v>
      </c>
      <c r="Z25" s="196" t="s">
        <v>287</v>
      </c>
      <c r="AA25" s="190" t="s">
        <v>287</v>
      </c>
      <c r="AB25" s="190" t="s">
        <v>287</v>
      </c>
      <c r="AC25" s="194" t="s">
        <v>287</v>
      </c>
      <c r="AD25" s="217" t="s">
        <v>287</v>
      </c>
      <c r="AE25" s="196" t="s">
        <v>287</v>
      </c>
      <c r="AF25" s="190" t="s">
        <v>287</v>
      </c>
      <c r="AG25" s="190" t="s">
        <v>287</v>
      </c>
      <c r="AH25" s="194" t="s">
        <v>287</v>
      </c>
      <c r="AI25" s="217" t="s">
        <v>287</v>
      </c>
      <c r="AJ25" s="196" t="s">
        <v>287</v>
      </c>
      <c r="AK25" s="190" t="s">
        <v>287</v>
      </c>
      <c r="AL25" s="190" t="s">
        <v>287</v>
      </c>
      <c r="AM25" s="194" t="s">
        <v>287</v>
      </c>
      <c r="AN25" s="217" t="s">
        <v>287</v>
      </c>
      <c r="AO25" s="311" t="s">
        <v>287</v>
      </c>
      <c r="AP25" s="311" t="s">
        <v>287</v>
      </c>
      <c r="AQ25" s="311" t="s">
        <v>287</v>
      </c>
      <c r="AR25" s="311" t="s">
        <v>287</v>
      </c>
      <c r="AS25" s="312" t="s">
        <v>287</v>
      </c>
      <c r="AT25" s="338" t="s">
        <v>287</v>
      </c>
      <c r="AU25" s="338" t="s">
        <v>287</v>
      </c>
      <c r="AV25" s="338" t="s">
        <v>287</v>
      </c>
      <c r="AW25" s="338" t="s">
        <v>287</v>
      </c>
      <c r="AX25" s="344" t="s">
        <v>287</v>
      </c>
      <c r="AY25" s="213" t="s">
        <v>287</v>
      </c>
      <c r="AZ25" s="214" t="s">
        <v>287</v>
      </c>
      <c r="BA25" s="216" t="s">
        <v>287</v>
      </c>
      <c r="BB25" s="200"/>
    </row>
    <row r="26" spans="1:54" ht="37.25" customHeight="1" x14ac:dyDescent="0.3">
      <c r="A26" s="414"/>
      <c r="B26" s="414"/>
      <c r="C26" s="414"/>
      <c r="D26" s="231" t="s">
        <v>37</v>
      </c>
      <c r="E26" s="230">
        <f t="shared" ref="E26:F29" si="13">E212</f>
        <v>0</v>
      </c>
      <c r="F26" s="230">
        <f t="shared" si="13"/>
        <v>0</v>
      </c>
      <c r="G26" s="227"/>
      <c r="H26" s="228" t="s">
        <v>287</v>
      </c>
      <c r="I26" s="228" t="s">
        <v>287</v>
      </c>
      <c r="J26" s="228" t="s">
        <v>287</v>
      </c>
      <c r="K26" s="228" t="s">
        <v>287</v>
      </c>
      <c r="L26" s="228" t="s">
        <v>287</v>
      </c>
      <c r="M26" s="228" t="s">
        <v>287</v>
      </c>
      <c r="N26" s="229" t="s">
        <v>287</v>
      </c>
      <c r="O26" s="226" t="s">
        <v>287</v>
      </c>
      <c r="P26" s="227" t="s">
        <v>287</v>
      </c>
      <c r="Q26" s="229" t="s">
        <v>287</v>
      </c>
      <c r="R26" s="226" t="s">
        <v>287</v>
      </c>
      <c r="S26" s="227" t="s">
        <v>287</v>
      </c>
      <c r="T26" s="274" t="s">
        <v>287</v>
      </c>
      <c r="U26" s="274" t="s">
        <v>287</v>
      </c>
      <c r="V26" s="275" t="s">
        <v>287</v>
      </c>
      <c r="W26" s="276" t="s">
        <v>287</v>
      </c>
      <c r="X26" s="274" t="s">
        <v>287</v>
      </c>
      <c r="Y26" s="275" t="s">
        <v>287</v>
      </c>
      <c r="Z26" s="229" t="s">
        <v>287</v>
      </c>
      <c r="AA26" s="228" t="s">
        <v>287</v>
      </c>
      <c r="AB26" s="228" t="s">
        <v>287</v>
      </c>
      <c r="AC26" s="226" t="s">
        <v>287</v>
      </c>
      <c r="AD26" s="227" t="s">
        <v>287</v>
      </c>
      <c r="AE26" s="229" t="s">
        <v>287</v>
      </c>
      <c r="AF26" s="228" t="s">
        <v>287</v>
      </c>
      <c r="AG26" s="228" t="s">
        <v>287</v>
      </c>
      <c r="AH26" s="226" t="s">
        <v>287</v>
      </c>
      <c r="AI26" s="227" t="s">
        <v>287</v>
      </c>
      <c r="AJ26" s="229" t="s">
        <v>287</v>
      </c>
      <c r="AK26" s="228" t="s">
        <v>287</v>
      </c>
      <c r="AL26" s="228" t="s">
        <v>287</v>
      </c>
      <c r="AM26" s="226" t="s">
        <v>287</v>
      </c>
      <c r="AN26" s="227" t="s">
        <v>287</v>
      </c>
      <c r="AO26" s="311" t="s">
        <v>287</v>
      </c>
      <c r="AP26" s="311" t="s">
        <v>287</v>
      </c>
      <c r="AQ26" s="311" t="s">
        <v>287</v>
      </c>
      <c r="AR26" s="311" t="s">
        <v>287</v>
      </c>
      <c r="AS26" s="312" t="s">
        <v>287</v>
      </c>
      <c r="AT26" s="338" t="s">
        <v>287</v>
      </c>
      <c r="AU26" s="338" t="s">
        <v>287</v>
      </c>
      <c r="AV26" s="338" t="s">
        <v>287</v>
      </c>
      <c r="AW26" s="338" t="s">
        <v>287</v>
      </c>
      <c r="AX26" s="344" t="s">
        <v>287</v>
      </c>
      <c r="AY26" s="213" t="s">
        <v>287</v>
      </c>
      <c r="AZ26" s="214" t="s">
        <v>287</v>
      </c>
      <c r="BA26" s="216" t="s">
        <v>287</v>
      </c>
      <c r="BB26" s="200"/>
    </row>
    <row r="27" spans="1:54" ht="37.25" customHeight="1" x14ac:dyDescent="0.3">
      <c r="A27" s="414"/>
      <c r="B27" s="414"/>
      <c r="C27" s="414"/>
      <c r="D27" s="202" t="s">
        <v>2</v>
      </c>
      <c r="E27" s="189">
        <f t="shared" si="13"/>
        <v>8.1</v>
      </c>
      <c r="F27" s="189">
        <f t="shared" si="13"/>
        <v>0</v>
      </c>
      <c r="G27" s="217"/>
      <c r="H27" s="190" t="s">
        <v>287</v>
      </c>
      <c r="I27" s="190" t="s">
        <v>287</v>
      </c>
      <c r="J27" s="190" t="s">
        <v>287</v>
      </c>
      <c r="K27" s="190" t="s">
        <v>287</v>
      </c>
      <c r="L27" s="190" t="s">
        <v>287</v>
      </c>
      <c r="M27" s="190" t="s">
        <v>287</v>
      </c>
      <c r="N27" s="196" t="s">
        <v>287</v>
      </c>
      <c r="O27" s="194" t="s">
        <v>287</v>
      </c>
      <c r="P27" s="217" t="s">
        <v>287</v>
      </c>
      <c r="Q27" s="196" t="s">
        <v>287</v>
      </c>
      <c r="R27" s="194" t="s">
        <v>287</v>
      </c>
      <c r="S27" s="217" t="s">
        <v>287</v>
      </c>
      <c r="T27" s="274" t="s">
        <v>287</v>
      </c>
      <c r="U27" s="274" t="s">
        <v>287</v>
      </c>
      <c r="V27" s="275" t="s">
        <v>287</v>
      </c>
      <c r="W27" s="276" t="s">
        <v>287</v>
      </c>
      <c r="X27" s="274" t="s">
        <v>287</v>
      </c>
      <c r="Y27" s="275" t="s">
        <v>287</v>
      </c>
      <c r="Z27" s="196" t="s">
        <v>287</v>
      </c>
      <c r="AA27" s="190" t="s">
        <v>287</v>
      </c>
      <c r="AB27" s="190" t="s">
        <v>287</v>
      </c>
      <c r="AC27" s="194" t="s">
        <v>287</v>
      </c>
      <c r="AD27" s="217" t="s">
        <v>287</v>
      </c>
      <c r="AE27" s="196" t="s">
        <v>287</v>
      </c>
      <c r="AF27" s="190" t="s">
        <v>287</v>
      </c>
      <c r="AG27" s="190" t="s">
        <v>287</v>
      </c>
      <c r="AH27" s="194" t="s">
        <v>287</v>
      </c>
      <c r="AI27" s="217" t="s">
        <v>287</v>
      </c>
      <c r="AJ27" s="196" t="s">
        <v>287</v>
      </c>
      <c r="AK27" s="190" t="s">
        <v>287</v>
      </c>
      <c r="AL27" s="190" t="s">
        <v>287</v>
      </c>
      <c r="AM27" s="194" t="s">
        <v>287</v>
      </c>
      <c r="AN27" s="217" t="s">
        <v>287</v>
      </c>
      <c r="AO27" s="311" t="s">
        <v>287</v>
      </c>
      <c r="AP27" s="311" t="s">
        <v>287</v>
      </c>
      <c r="AQ27" s="311" t="s">
        <v>287</v>
      </c>
      <c r="AR27" s="311" t="s">
        <v>287</v>
      </c>
      <c r="AS27" s="312" t="s">
        <v>287</v>
      </c>
      <c r="AT27" s="338" t="s">
        <v>287</v>
      </c>
      <c r="AU27" s="338" t="s">
        <v>287</v>
      </c>
      <c r="AV27" s="338" t="s">
        <v>287</v>
      </c>
      <c r="AW27" s="338" t="s">
        <v>287</v>
      </c>
      <c r="AX27" s="344" t="s">
        <v>287</v>
      </c>
      <c r="AY27" s="213" t="s">
        <v>287</v>
      </c>
      <c r="AZ27" s="214" t="s">
        <v>287</v>
      </c>
      <c r="BA27" s="216" t="s">
        <v>287</v>
      </c>
      <c r="BB27" s="200"/>
    </row>
    <row r="28" spans="1:54" ht="37.25" customHeight="1" x14ac:dyDescent="0.3">
      <c r="A28" s="414"/>
      <c r="B28" s="414"/>
      <c r="C28" s="414"/>
      <c r="D28" s="202" t="s">
        <v>43</v>
      </c>
      <c r="E28" s="189">
        <f t="shared" si="13"/>
        <v>307458.10000000003</v>
      </c>
      <c r="F28" s="189">
        <f t="shared" si="13"/>
        <v>267646.09999999998</v>
      </c>
      <c r="G28" s="217">
        <f>F28/E28</f>
        <v>0.87051243730446504</v>
      </c>
      <c r="H28" s="190" t="s">
        <v>287</v>
      </c>
      <c r="I28" s="190" t="s">
        <v>287</v>
      </c>
      <c r="J28" s="190" t="s">
        <v>287</v>
      </c>
      <c r="K28" s="190" t="s">
        <v>287</v>
      </c>
      <c r="L28" s="190" t="s">
        <v>287</v>
      </c>
      <c r="M28" s="190" t="s">
        <v>287</v>
      </c>
      <c r="N28" s="196" t="s">
        <v>287</v>
      </c>
      <c r="O28" s="194" t="s">
        <v>287</v>
      </c>
      <c r="P28" s="217" t="s">
        <v>287</v>
      </c>
      <c r="Q28" s="196" t="s">
        <v>287</v>
      </c>
      <c r="R28" s="194" t="s">
        <v>287</v>
      </c>
      <c r="S28" s="217" t="s">
        <v>287</v>
      </c>
      <c r="T28" s="274" t="s">
        <v>287</v>
      </c>
      <c r="U28" s="274" t="s">
        <v>287</v>
      </c>
      <c r="V28" s="275" t="s">
        <v>287</v>
      </c>
      <c r="W28" s="276" t="s">
        <v>287</v>
      </c>
      <c r="X28" s="274" t="s">
        <v>287</v>
      </c>
      <c r="Y28" s="275" t="s">
        <v>287</v>
      </c>
      <c r="Z28" s="196" t="s">
        <v>287</v>
      </c>
      <c r="AA28" s="190" t="s">
        <v>287</v>
      </c>
      <c r="AB28" s="190" t="s">
        <v>287</v>
      </c>
      <c r="AC28" s="194" t="s">
        <v>287</v>
      </c>
      <c r="AD28" s="217" t="s">
        <v>287</v>
      </c>
      <c r="AE28" s="196" t="s">
        <v>287</v>
      </c>
      <c r="AF28" s="190" t="s">
        <v>287</v>
      </c>
      <c r="AG28" s="190" t="s">
        <v>287</v>
      </c>
      <c r="AH28" s="194" t="s">
        <v>287</v>
      </c>
      <c r="AI28" s="217" t="s">
        <v>287</v>
      </c>
      <c r="AJ28" s="196" t="s">
        <v>287</v>
      </c>
      <c r="AK28" s="190" t="s">
        <v>287</v>
      </c>
      <c r="AL28" s="190" t="s">
        <v>287</v>
      </c>
      <c r="AM28" s="194" t="s">
        <v>287</v>
      </c>
      <c r="AN28" s="217" t="s">
        <v>287</v>
      </c>
      <c r="AO28" s="311" t="s">
        <v>287</v>
      </c>
      <c r="AP28" s="311" t="s">
        <v>287</v>
      </c>
      <c r="AQ28" s="311" t="s">
        <v>287</v>
      </c>
      <c r="AR28" s="311" t="s">
        <v>287</v>
      </c>
      <c r="AS28" s="312" t="s">
        <v>287</v>
      </c>
      <c r="AT28" s="338" t="s">
        <v>287</v>
      </c>
      <c r="AU28" s="338" t="s">
        <v>287</v>
      </c>
      <c r="AV28" s="338" t="s">
        <v>287</v>
      </c>
      <c r="AW28" s="338" t="s">
        <v>287</v>
      </c>
      <c r="AX28" s="344" t="s">
        <v>287</v>
      </c>
      <c r="AY28" s="213" t="s">
        <v>287</v>
      </c>
      <c r="AZ28" s="214" t="s">
        <v>287</v>
      </c>
      <c r="BA28" s="216" t="s">
        <v>287</v>
      </c>
      <c r="BB28" s="200"/>
    </row>
    <row r="29" spans="1:54" ht="37.25" customHeight="1" x14ac:dyDescent="0.3">
      <c r="A29" s="414"/>
      <c r="B29" s="414"/>
      <c r="C29" s="414"/>
      <c r="D29" s="202" t="s">
        <v>274</v>
      </c>
      <c r="E29" s="189">
        <f t="shared" si="13"/>
        <v>7217.4</v>
      </c>
      <c r="F29" s="189">
        <f t="shared" si="13"/>
        <v>5262.1</v>
      </c>
      <c r="G29" s="217">
        <f>F29/E29</f>
        <v>0.72908526616233005</v>
      </c>
      <c r="H29" s="190" t="s">
        <v>287</v>
      </c>
      <c r="I29" s="190" t="s">
        <v>287</v>
      </c>
      <c r="J29" s="190" t="s">
        <v>287</v>
      </c>
      <c r="K29" s="190" t="s">
        <v>287</v>
      </c>
      <c r="L29" s="190" t="s">
        <v>287</v>
      </c>
      <c r="M29" s="190" t="s">
        <v>287</v>
      </c>
      <c r="N29" s="196" t="s">
        <v>287</v>
      </c>
      <c r="O29" s="194" t="s">
        <v>287</v>
      </c>
      <c r="P29" s="217" t="s">
        <v>287</v>
      </c>
      <c r="Q29" s="196" t="s">
        <v>287</v>
      </c>
      <c r="R29" s="194" t="s">
        <v>287</v>
      </c>
      <c r="S29" s="217" t="s">
        <v>287</v>
      </c>
      <c r="T29" s="274" t="s">
        <v>287</v>
      </c>
      <c r="U29" s="274" t="s">
        <v>287</v>
      </c>
      <c r="V29" s="275" t="s">
        <v>287</v>
      </c>
      <c r="W29" s="276" t="s">
        <v>287</v>
      </c>
      <c r="X29" s="274" t="s">
        <v>287</v>
      </c>
      <c r="Y29" s="275" t="s">
        <v>287</v>
      </c>
      <c r="Z29" s="196" t="s">
        <v>287</v>
      </c>
      <c r="AA29" s="190" t="s">
        <v>287</v>
      </c>
      <c r="AB29" s="190" t="s">
        <v>287</v>
      </c>
      <c r="AC29" s="194" t="s">
        <v>287</v>
      </c>
      <c r="AD29" s="217" t="s">
        <v>287</v>
      </c>
      <c r="AE29" s="196" t="s">
        <v>287</v>
      </c>
      <c r="AF29" s="190" t="s">
        <v>287</v>
      </c>
      <c r="AG29" s="190" t="s">
        <v>287</v>
      </c>
      <c r="AH29" s="194" t="s">
        <v>287</v>
      </c>
      <c r="AI29" s="217" t="s">
        <v>287</v>
      </c>
      <c r="AJ29" s="196" t="s">
        <v>287</v>
      </c>
      <c r="AK29" s="190" t="s">
        <v>287</v>
      </c>
      <c r="AL29" s="190" t="s">
        <v>287</v>
      </c>
      <c r="AM29" s="194" t="s">
        <v>287</v>
      </c>
      <c r="AN29" s="217" t="s">
        <v>287</v>
      </c>
      <c r="AO29" s="311" t="s">
        <v>287</v>
      </c>
      <c r="AP29" s="311" t="s">
        <v>287</v>
      </c>
      <c r="AQ29" s="311" t="s">
        <v>287</v>
      </c>
      <c r="AR29" s="311" t="s">
        <v>287</v>
      </c>
      <c r="AS29" s="312" t="s">
        <v>287</v>
      </c>
      <c r="AT29" s="338" t="s">
        <v>287</v>
      </c>
      <c r="AU29" s="338" t="s">
        <v>287</v>
      </c>
      <c r="AV29" s="338" t="s">
        <v>287</v>
      </c>
      <c r="AW29" s="338" t="s">
        <v>287</v>
      </c>
      <c r="AX29" s="344" t="s">
        <v>287</v>
      </c>
      <c r="AY29" s="213" t="s">
        <v>287</v>
      </c>
      <c r="AZ29" s="214" t="s">
        <v>287</v>
      </c>
      <c r="BA29" s="216" t="s">
        <v>287</v>
      </c>
      <c r="BB29" s="200"/>
    </row>
    <row r="30" spans="1:54" s="210" customFormat="1" x14ac:dyDescent="0.3">
      <c r="A30" s="420" t="s">
        <v>346</v>
      </c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  <c r="AT30" s="420"/>
      <c r="AU30" s="420"/>
      <c r="AV30" s="420"/>
      <c r="AW30" s="420"/>
      <c r="AX30" s="420"/>
      <c r="AY30" s="420"/>
      <c r="AZ30" s="420"/>
      <c r="BA30" s="420"/>
      <c r="BB30" s="420"/>
    </row>
    <row r="31" spans="1:54" s="239" customFormat="1" ht="18.8" customHeight="1" x14ac:dyDescent="0.3">
      <c r="A31" s="421" t="s">
        <v>1</v>
      </c>
      <c r="B31" s="421" t="s">
        <v>299</v>
      </c>
      <c r="C31" s="414" t="s">
        <v>300</v>
      </c>
      <c r="D31" s="224" t="s">
        <v>41</v>
      </c>
      <c r="E31" s="219">
        <f>E32+E33+E34</f>
        <v>6179.6859999999997</v>
      </c>
      <c r="F31" s="219">
        <f>F32+F33+F34</f>
        <v>5717.8760000000002</v>
      </c>
      <c r="G31" s="223">
        <f>F31/E31</f>
        <v>0.92526966580502645</v>
      </c>
      <c r="H31" s="220"/>
      <c r="I31" s="220"/>
      <c r="J31" s="220"/>
      <c r="K31" s="220"/>
      <c r="L31" s="220"/>
      <c r="M31" s="220"/>
      <c r="N31" s="221">
        <f>SUM(N32:N34)</f>
        <v>633.9</v>
      </c>
      <c r="O31" s="222">
        <f>SUM(O32:O34)</f>
        <v>633.9</v>
      </c>
      <c r="P31" s="223"/>
      <c r="Q31" s="221">
        <f>SUM(Q32:Q34)</f>
        <v>8.75</v>
      </c>
      <c r="R31" s="222">
        <f>SUM(R32:R34)</f>
        <v>8.75</v>
      </c>
      <c r="S31" s="223"/>
      <c r="T31" s="277">
        <f>SUM(T32:T34)</f>
        <v>1097.376</v>
      </c>
      <c r="U31" s="277">
        <f>SUM(U32:U34)</f>
        <v>1097.376</v>
      </c>
      <c r="V31" s="278"/>
      <c r="W31" s="279">
        <f>SUM(W32:W34)</f>
        <v>2796.3999999999996</v>
      </c>
      <c r="X31" s="277">
        <f>SUM(X32:X34)</f>
        <v>2796.3999999999996</v>
      </c>
      <c r="Y31" s="278"/>
      <c r="Z31" s="221">
        <f>SUM(Z32:Z34)</f>
        <v>154.37</v>
      </c>
      <c r="AA31" s="220"/>
      <c r="AB31" s="220"/>
      <c r="AC31" s="222">
        <f>SUM(AC32:AC34)</f>
        <v>154.37</v>
      </c>
      <c r="AD31" s="223"/>
      <c r="AE31" s="221">
        <f>SUM(AE32:AE34)</f>
        <v>302.2</v>
      </c>
      <c r="AF31" s="220"/>
      <c r="AG31" s="220"/>
      <c r="AH31" s="222">
        <f>SUM(AH32:AH34)</f>
        <v>339.9</v>
      </c>
      <c r="AI31" s="223"/>
      <c r="AJ31" s="221">
        <f>SUM(AJ32:AJ34)</f>
        <v>95.15</v>
      </c>
      <c r="AK31" s="220"/>
      <c r="AL31" s="220"/>
      <c r="AM31" s="222">
        <f>SUM(AM32:AM34)</f>
        <v>95.15</v>
      </c>
      <c r="AN31" s="223"/>
      <c r="AO31" s="313">
        <f>SUM(AO32:AO34)</f>
        <v>307.25</v>
      </c>
      <c r="AP31" s="313"/>
      <c r="AQ31" s="313"/>
      <c r="AR31" s="313">
        <f>SUM(AR32:AR34)</f>
        <v>440.20000000000005</v>
      </c>
      <c r="AS31" s="314"/>
      <c r="AT31" s="221">
        <f>SUM(AT32:AT34)</f>
        <v>53.78</v>
      </c>
      <c r="AU31" s="221"/>
      <c r="AV31" s="221"/>
      <c r="AW31" s="221">
        <f>SUM(AW32:AW34)</f>
        <v>211.93</v>
      </c>
      <c r="AX31" s="345"/>
      <c r="AY31" s="356">
        <f>SUM(AY32:AY34)</f>
        <v>0</v>
      </c>
      <c r="AZ31" s="356">
        <f>SUM(AZ32:AZ34)</f>
        <v>0</v>
      </c>
      <c r="BA31" s="357"/>
      <c r="BB31" s="414"/>
    </row>
    <row r="32" spans="1:54" x14ac:dyDescent="0.3">
      <c r="A32" s="421"/>
      <c r="B32" s="421"/>
      <c r="C32" s="414"/>
      <c r="D32" s="202" t="s">
        <v>37</v>
      </c>
      <c r="E32" s="189">
        <f>E38</f>
        <v>19.8</v>
      </c>
      <c r="F32" s="189">
        <f>F38</f>
        <v>19.8</v>
      </c>
      <c r="G32" s="217">
        <f t="shared" ref="G32:G36" si="14">F32/E32</f>
        <v>1</v>
      </c>
      <c r="H32" s="190"/>
      <c r="I32" s="190"/>
      <c r="J32" s="190"/>
      <c r="K32" s="190"/>
      <c r="L32" s="190"/>
      <c r="M32" s="190"/>
      <c r="N32" s="196">
        <f>SUM(N38)</f>
        <v>0</v>
      </c>
      <c r="O32" s="194">
        <f>SUM(O38)</f>
        <v>0</v>
      </c>
      <c r="P32" s="217"/>
      <c r="Q32" s="196">
        <f>SUM(Q38)</f>
        <v>0</v>
      </c>
      <c r="R32" s="194">
        <f>SUM(R38)</f>
        <v>0</v>
      </c>
      <c r="S32" s="217"/>
      <c r="T32" s="274">
        <f>SUM(T38)</f>
        <v>0</v>
      </c>
      <c r="U32" s="274">
        <f>SUM(U38)</f>
        <v>0</v>
      </c>
      <c r="V32" s="275"/>
      <c r="W32" s="276"/>
      <c r="X32" s="274">
        <f>SUM(X38)</f>
        <v>0</v>
      </c>
      <c r="Y32" s="275"/>
      <c r="Z32" s="196"/>
      <c r="AA32" s="190"/>
      <c r="AB32" s="190"/>
      <c r="AC32" s="194">
        <f>SUM(AC38)</f>
        <v>0</v>
      </c>
      <c r="AD32" s="217"/>
      <c r="AE32" s="196"/>
      <c r="AF32" s="190"/>
      <c r="AG32" s="190"/>
      <c r="AH32" s="194">
        <f>SUM(AH38)</f>
        <v>0</v>
      </c>
      <c r="AI32" s="217"/>
      <c r="AJ32" s="196"/>
      <c r="AK32" s="190"/>
      <c r="AL32" s="190"/>
      <c r="AM32" s="194">
        <f>SUM(AM38)</f>
        <v>0</v>
      </c>
      <c r="AN32" s="217"/>
      <c r="AO32" s="311"/>
      <c r="AP32" s="311"/>
      <c r="AQ32" s="311"/>
      <c r="AR32" s="311">
        <f>SUM(AR38)</f>
        <v>19.8</v>
      </c>
      <c r="AS32" s="312"/>
      <c r="AT32" s="338"/>
      <c r="AU32" s="338"/>
      <c r="AV32" s="338"/>
      <c r="AW32" s="338">
        <f>SUM(AW38)</f>
        <v>0</v>
      </c>
      <c r="AX32" s="344"/>
      <c r="AY32" s="213"/>
      <c r="AZ32" s="214">
        <f>SUM(AZ38)</f>
        <v>0</v>
      </c>
      <c r="BA32" s="216"/>
      <c r="BB32" s="414"/>
    </row>
    <row r="33" spans="1:54" ht="46.5" customHeight="1" x14ac:dyDescent="0.3">
      <c r="A33" s="421"/>
      <c r="B33" s="421"/>
      <c r="C33" s="414"/>
      <c r="D33" s="202" t="s">
        <v>2</v>
      </c>
      <c r="E33" s="189">
        <f>E39</f>
        <v>882.3</v>
      </c>
      <c r="F33" s="189">
        <f>F39</f>
        <v>882.3</v>
      </c>
      <c r="G33" s="217">
        <f t="shared" si="14"/>
        <v>1</v>
      </c>
      <c r="H33" s="190"/>
      <c r="I33" s="190"/>
      <c r="J33" s="190"/>
      <c r="K33" s="190"/>
      <c r="L33" s="190"/>
      <c r="M33" s="190"/>
      <c r="N33" s="196">
        <f>SUM(N39)</f>
        <v>0</v>
      </c>
      <c r="O33" s="194">
        <f>SUM(O39)</f>
        <v>0</v>
      </c>
      <c r="P33" s="217"/>
      <c r="Q33" s="196">
        <f>SUM(Q39)</f>
        <v>0</v>
      </c>
      <c r="R33" s="194">
        <f>SUM(R39)</f>
        <v>0</v>
      </c>
      <c r="S33" s="217"/>
      <c r="T33" s="274">
        <f>SUM(T39)</f>
        <v>0</v>
      </c>
      <c r="U33" s="274">
        <f>SUM(U39)</f>
        <v>0</v>
      </c>
      <c r="V33" s="275"/>
      <c r="W33" s="276">
        <f>SUM(W39)</f>
        <v>395.7</v>
      </c>
      <c r="X33" s="274">
        <f>SUM(X39)</f>
        <v>395.7</v>
      </c>
      <c r="Y33" s="275"/>
      <c r="Z33" s="196">
        <f>SUM(Z39)</f>
        <v>93.75</v>
      </c>
      <c r="AA33" s="190"/>
      <c r="AB33" s="190"/>
      <c r="AC33" s="194">
        <f>SUM(AC39)</f>
        <v>93.75</v>
      </c>
      <c r="AD33" s="217"/>
      <c r="AE33" s="196"/>
      <c r="AF33" s="190"/>
      <c r="AG33" s="190"/>
      <c r="AH33" s="194">
        <f>SUM(AH39)</f>
        <v>37.700000000000003</v>
      </c>
      <c r="AI33" s="217"/>
      <c r="AJ33" s="196"/>
      <c r="AK33" s="190"/>
      <c r="AL33" s="190"/>
      <c r="AM33" s="194">
        <f>SUM(AM39)</f>
        <v>0</v>
      </c>
      <c r="AN33" s="217"/>
      <c r="AO33" s="311"/>
      <c r="AP33" s="311"/>
      <c r="AQ33" s="311"/>
      <c r="AR33" s="311">
        <f>SUM(AR39)</f>
        <v>197</v>
      </c>
      <c r="AS33" s="312"/>
      <c r="AT33" s="338"/>
      <c r="AU33" s="338"/>
      <c r="AV33" s="338"/>
      <c r="AW33" s="338">
        <f>SUM(AW39)</f>
        <v>158.15</v>
      </c>
      <c r="AX33" s="344"/>
      <c r="AY33" s="213">
        <f>AY39</f>
        <v>0</v>
      </c>
      <c r="AZ33" s="214">
        <f>SUM(AZ39)</f>
        <v>0</v>
      </c>
      <c r="BA33" s="216"/>
      <c r="BB33" s="414"/>
    </row>
    <row r="34" spans="1:54" ht="22.25" customHeight="1" x14ac:dyDescent="0.3">
      <c r="A34" s="421"/>
      <c r="B34" s="421"/>
      <c r="C34" s="414"/>
      <c r="D34" s="202" t="s">
        <v>43</v>
      </c>
      <c r="E34" s="189">
        <f>E40+E57+E59+E63+E65+E68+E75+E77+E79+E81+E83+E90</f>
        <v>5277.5859999999993</v>
      </c>
      <c r="F34" s="189">
        <f>F40+F57+F59+F63+F65+F68+F75+F77+F79+F81+F83+F90</f>
        <v>4815.7759999999998</v>
      </c>
      <c r="G34" s="217">
        <f t="shared" si="14"/>
        <v>0.91249597827491591</v>
      </c>
      <c r="H34" s="190"/>
      <c r="I34" s="190"/>
      <c r="J34" s="190"/>
      <c r="K34" s="190"/>
      <c r="L34" s="190"/>
      <c r="M34" s="190"/>
      <c r="N34" s="196">
        <f>SUM(N40+N57+N59+N63+N65+N68+N75+N77+N79+N81+N83+N90)</f>
        <v>633.9</v>
      </c>
      <c r="O34" s="194">
        <f>SUM(O40+O57+O59+O63+O65+O68+O75+O77+O79+O81+O83+O90)</f>
        <v>633.9</v>
      </c>
      <c r="P34" s="217"/>
      <c r="Q34" s="196">
        <f>SUM(Q40+Q57+Q59+Q63+Q65+Q68+Q75+Q77+Q79+Q81+Q83+Q90)</f>
        <v>8.75</v>
      </c>
      <c r="R34" s="194">
        <f>SUM(R40+R57+R59+R63+R65+R68+R75+R77+R79+R81+R83+R90)</f>
        <v>8.75</v>
      </c>
      <c r="S34" s="217"/>
      <c r="T34" s="274">
        <f>SUM(T40+T57+T59+T63+T65+T68+T75+T77+T79+T81+T83+T90)</f>
        <v>1097.376</v>
      </c>
      <c r="U34" s="274">
        <f>SUM(U40+U57+U59+U63+U65+U68+U75+U77+U79+U81+U83+U90)</f>
        <v>1097.376</v>
      </c>
      <c r="V34" s="275"/>
      <c r="W34" s="276">
        <f>SUM(W40+W57+W59+W63+W65+W68+W75+W77+W79+W81+W83+W90)</f>
        <v>2400.6999999999998</v>
      </c>
      <c r="X34" s="274">
        <f>SUM(X40+X57+X59+X63+X65+X68+X75+X77+X79+X81+X83+X90)</f>
        <v>2400.6999999999998</v>
      </c>
      <c r="Y34" s="275"/>
      <c r="Z34" s="196">
        <f>SUM(Z40+Z57+Z59+Z63+Z65+Z68+Z75+Z77+Z79+Z81+Z83+Z90)</f>
        <v>60.62</v>
      </c>
      <c r="AA34" s="190"/>
      <c r="AB34" s="190"/>
      <c r="AC34" s="194">
        <f>SUM(AC40+AC57+AC59+AC63+AC65+AC68+AC75+AC77+AC79+AC81+AC83+AC90)</f>
        <v>60.62</v>
      </c>
      <c r="AD34" s="217"/>
      <c r="AE34" s="196">
        <f>SUM(AE40+AE57+AE59+AE63+AE65+AE68+AE75+AE77+AE79+AE81+AE83+AE90)</f>
        <v>302.2</v>
      </c>
      <c r="AF34" s="190"/>
      <c r="AG34" s="190"/>
      <c r="AH34" s="194">
        <f>SUM(AH40+AH57+AH59+AH63+AH65+AH68+AH75+AH77+AH79+AH81+AH83+AH90)</f>
        <v>302.2</v>
      </c>
      <c r="AI34" s="217"/>
      <c r="AJ34" s="196">
        <f>SUM(AJ40+AJ57+AJ59+AJ63+AJ65+AJ68+AJ75+AJ77+AJ79+AJ81+AJ83+AJ90)</f>
        <v>95.15</v>
      </c>
      <c r="AK34" s="190"/>
      <c r="AL34" s="190"/>
      <c r="AM34" s="194">
        <f>SUM(AM40+AM57+AM59+AM63+AM65+AM68+AM75+AM77+AM79+AM81+AM83+AM90)</f>
        <v>95.15</v>
      </c>
      <c r="AN34" s="217"/>
      <c r="AO34" s="311">
        <f>SUM(AO40+AO57+AO59+AO63+AO65+AO68+AO75+AO77+AO79+AO81+AO83+AO90)</f>
        <v>307.25</v>
      </c>
      <c r="AP34" s="311"/>
      <c r="AQ34" s="311"/>
      <c r="AR34" s="311">
        <f>SUM(AR40+AR57+AR59+AR63+AR65+AR68+AR75+AR77+AR79+AR81+AR83+AR90)</f>
        <v>223.4</v>
      </c>
      <c r="AS34" s="312"/>
      <c r="AT34" s="338">
        <f>SUM(AT40+AT57+AT59+AT63+AT65+AT68+AT75+AT77+AT79+AT81+AT83+AT90)</f>
        <v>53.78</v>
      </c>
      <c r="AU34" s="338"/>
      <c r="AV34" s="338"/>
      <c r="AW34" s="338">
        <f>SUM(AW40+AW57+AW59+AW63+AW65+AW68+AW75+AW77+AW79+AW81+AW83+AW90)</f>
        <v>53.78</v>
      </c>
      <c r="AX34" s="344"/>
      <c r="AY34" s="213"/>
      <c r="AZ34" s="214">
        <f>SUM(AZ40+AZ57+AZ59+AZ63+AZ65+AZ68+AZ75+AZ77+AZ79+AZ81+AZ83+AZ90)</f>
        <v>0</v>
      </c>
      <c r="BA34" s="216"/>
      <c r="BB34" s="414"/>
    </row>
    <row r="35" spans="1:54" ht="46.5" customHeight="1" x14ac:dyDescent="0.3">
      <c r="A35" s="421"/>
      <c r="B35" s="421"/>
      <c r="C35" s="414"/>
      <c r="D35" s="202" t="s">
        <v>274</v>
      </c>
      <c r="E35" s="189"/>
      <c r="F35" s="189"/>
      <c r="G35" s="217" t="e">
        <f t="shared" si="14"/>
        <v>#DIV/0!</v>
      </c>
      <c r="H35" s="190"/>
      <c r="I35" s="190"/>
      <c r="J35" s="190"/>
      <c r="K35" s="190"/>
      <c r="L35" s="190"/>
      <c r="M35" s="190"/>
      <c r="N35" s="196"/>
      <c r="O35" s="194"/>
      <c r="P35" s="217"/>
      <c r="Q35" s="196"/>
      <c r="R35" s="194"/>
      <c r="S35" s="217"/>
      <c r="T35" s="274"/>
      <c r="U35" s="274"/>
      <c r="V35" s="275"/>
      <c r="W35" s="276"/>
      <c r="X35" s="274"/>
      <c r="Y35" s="275"/>
      <c r="Z35" s="196"/>
      <c r="AA35" s="190"/>
      <c r="AB35" s="190"/>
      <c r="AC35" s="194"/>
      <c r="AD35" s="217"/>
      <c r="AE35" s="196"/>
      <c r="AF35" s="190"/>
      <c r="AG35" s="190"/>
      <c r="AH35" s="194"/>
      <c r="AI35" s="217"/>
      <c r="AJ35" s="196"/>
      <c r="AK35" s="190"/>
      <c r="AL35" s="190"/>
      <c r="AM35" s="194"/>
      <c r="AN35" s="217"/>
      <c r="AO35" s="311"/>
      <c r="AP35" s="311"/>
      <c r="AQ35" s="311"/>
      <c r="AR35" s="311"/>
      <c r="AS35" s="312"/>
      <c r="AT35" s="338"/>
      <c r="AU35" s="338"/>
      <c r="AV35" s="338"/>
      <c r="AW35" s="338"/>
      <c r="AX35" s="344"/>
      <c r="AY35" s="213"/>
      <c r="AZ35" s="214"/>
      <c r="BA35" s="216"/>
      <c r="BB35" s="414"/>
    </row>
    <row r="36" spans="1:54" ht="82.2" customHeight="1" x14ac:dyDescent="0.3">
      <c r="A36" s="187"/>
      <c r="B36" s="187" t="s">
        <v>301</v>
      </c>
      <c r="C36" s="198"/>
      <c r="D36" s="202" t="s">
        <v>43</v>
      </c>
      <c r="E36" s="189">
        <f>E66+E69</f>
        <v>463.7</v>
      </c>
      <c r="F36" s="189">
        <f>F66+F69</f>
        <v>463.7</v>
      </c>
      <c r="G36" s="217">
        <f t="shared" si="14"/>
        <v>1</v>
      </c>
      <c r="H36" s="190"/>
      <c r="I36" s="190"/>
      <c r="J36" s="190"/>
      <c r="K36" s="190"/>
      <c r="L36" s="190"/>
      <c r="M36" s="190"/>
      <c r="N36" s="196"/>
      <c r="O36" s="194"/>
      <c r="P36" s="217"/>
      <c r="Q36" s="196"/>
      <c r="R36" s="194"/>
      <c r="S36" s="217"/>
      <c r="T36" s="274"/>
      <c r="U36" s="274"/>
      <c r="V36" s="275"/>
      <c r="W36" s="276"/>
      <c r="X36" s="274"/>
      <c r="Y36" s="275"/>
      <c r="Z36" s="196"/>
      <c r="AA36" s="190"/>
      <c r="AB36" s="190"/>
      <c r="AC36" s="194"/>
      <c r="AD36" s="217"/>
      <c r="AE36" s="196"/>
      <c r="AF36" s="190"/>
      <c r="AG36" s="190"/>
      <c r="AH36" s="194"/>
      <c r="AI36" s="217"/>
      <c r="AJ36" s="196"/>
      <c r="AK36" s="190"/>
      <c r="AL36" s="190"/>
      <c r="AM36" s="194"/>
      <c r="AN36" s="217"/>
      <c r="AO36" s="311"/>
      <c r="AP36" s="311"/>
      <c r="AQ36" s="311"/>
      <c r="AR36" s="311"/>
      <c r="AS36" s="312"/>
      <c r="AT36" s="338"/>
      <c r="AU36" s="338"/>
      <c r="AV36" s="338"/>
      <c r="AW36" s="338"/>
      <c r="AX36" s="344"/>
      <c r="AY36" s="213"/>
      <c r="AZ36" s="214"/>
      <c r="BA36" s="216"/>
      <c r="BB36" s="198"/>
    </row>
    <row r="37" spans="1:54" ht="18.8" customHeight="1" x14ac:dyDescent="0.3">
      <c r="A37" s="417" t="s">
        <v>269</v>
      </c>
      <c r="B37" s="414" t="s">
        <v>302</v>
      </c>
      <c r="C37" s="414" t="s">
        <v>316</v>
      </c>
      <c r="D37" s="198" t="s">
        <v>41</v>
      </c>
      <c r="E37" s="240">
        <f>E39+E40+E38</f>
        <v>1127.5999999999999</v>
      </c>
      <c r="F37" s="240">
        <f>F39+F40+F38</f>
        <v>1127.5999999999999</v>
      </c>
      <c r="G37" s="217">
        <f>F37/E37</f>
        <v>1</v>
      </c>
      <c r="H37" s="190"/>
      <c r="I37" s="190"/>
      <c r="J37" s="190"/>
      <c r="K37" s="190"/>
      <c r="L37" s="190"/>
      <c r="M37" s="190"/>
      <c r="O37" s="194"/>
      <c r="P37" s="217"/>
      <c r="Q37" s="196"/>
      <c r="R37" s="194"/>
      <c r="S37" s="217"/>
      <c r="T37" s="274"/>
      <c r="U37" s="274"/>
      <c r="V37" s="275"/>
      <c r="W37" s="276">
        <f>W39+W40</f>
        <v>432.4</v>
      </c>
      <c r="X37" s="274">
        <f>X39+X40</f>
        <v>432.4</v>
      </c>
      <c r="Y37" s="275">
        <f>X37/W37</f>
        <v>1</v>
      </c>
      <c r="Z37" s="263">
        <f>Z39+Z40</f>
        <v>154.37</v>
      </c>
      <c r="AA37" s="190"/>
      <c r="AB37" s="190"/>
      <c r="AC37" s="194">
        <f>AC39+AC40</f>
        <v>154.37</v>
      </c>
      <c r="AD37" s="217"/>
      <c r="AE37" s="196"/>
      <c r="AF37" s="190"/>
      <c r="AG37" s="190"/>
      <c r="AH37" s="194"/>
      <c r="AI37" s="217"/>
      <c r="AK37" s="190"/>
      <c r="AL37" s="190"/>
      <c r="AM37" s="194"/>
      <c r="AN37" s="217"/>
      <c r="AO37" s="311"/>
      <c r="AP37" s="311"/>
      <c r="AQ37" s="311"/>
      <c r="AR37" s="311"/>
      <c r="AS37" s="312"/>
      <c r="AT37" s="338"/>
      <c r="AU37" s="338"/>
      <c r="AV37" s="338"/>
      <c r="AW37" s="338"/>
      <c r="AX37" s="344"/>
      <c r="AY37" s="358">
        <f>AY39+AY40</f>
        <v>0</v>
      </c>
      <c r="AZ37" s="214"/>
      <c r="BA37" s="216"/>
      <c r="BB37" s="414"/>
    </row>
    <row r="38" spans="1:54" ht="31.95" customHeight="1" x14ac:dyDescent="0.3">
      <c r="A38" s="417"/>
      <c r="B38" s="414"/>
      <c r="C38" s="414"/>
      <c r="D38" s="202" t="s">
        <v>37</v>
      </c>
      <c r="E38" s="240">
        <f>E48</f>
        <v>19.8</v>
      </c>
      <c r="F38" s="189">
        <v>19.8</v>
      </c>
      <c r="G38" s="217">
        <f t="shared" ref="G38:G48" si="15">F38/E38</f>
        <v>1</v>
      </c>
      <c r="H38" s="190"/>
      <c r="I38" s="190"/>
      <c r="J38" s="190"/>
      <c r="K38" s="190"/>
      <c r="L38" s="190"/>
      <c r="M38" s="190"/>
      <c r="N38" s="196"/>
      <c r="O38" s="194"/>
      <c r="P38" s="217"/>
      <c r="Q38" s="196"/>
      <c r="R38" s="194"/>
      <c r="S38" s="217"/>
      <c r="T38" s="274"/>
      <c r="U38" s="274"/>
      <c r="V38" s="275"/>
      <c r="W38" s="276"/>
      <c r="X38" s="274"/>
      <c r="Y38" s="275"/>
      <c r="Z38" s="196"/>
      <c r="AA38" s="190"/>
      <c r="AB38" s="190"/>
      <c r="AC38" s="194"/>
      <c r="AD38" s="217"/>
      <c r="AE38" s="196"/>
      <c r="AF38" s="190"/>
      <c r="AG38" s="190"/>
      <c r="AH38" s="194"/>
      <c r="AI38" s="217"/>
      <c r="AJ38" s="196"/>
      <c r="AK38" s="190"/>
      <c r="AL38" s="190"/>
      <c r="AM38" s="194"/>
      <c r="AN38" s="217"/>
      <c r="AO38" s="311">
        <v>19.8</v>
      </c>
      <c r="AP38" s="311"/>
      <c r="AQ38" s="311"/>
      <c r="AR38" s="311">
        <v>19.8</v>
      </c>
      <c r="AS38" s="321">
        <f>AR38/AO38</f>
        <v>1</v>
      </c>
      <c r="AT38" s="338"/>
      <c r="AU38" s="338"/>
      <c r="AV38" s="338"/>
      <c r="AW38" s="338"/>
      <c r="AX38" s="344"/>
      <c r="AY38" s="358"/>
      <c r="AZ38" s="214"/>
      <c r="BA38" s="216"/>
      <c r="BB38" s="414"/>
    </row>
    <row r="39" spans="1:54" ht="34.9" customHeight="1" x14ac:dyDescent="0.3">
      <c r="A39" s="417"/>
      <c r="B39" s="414"/>
      <c r="C39" s="414"/>
      <c r="D39" s="202" t="s">
        <v>2</v>
      </c>
      <c r="E39" s="240">
        <f>SUM(W39+Z39+AY39)+AE39+AO39+AT39</f>
        <v>882.3</v>
      </c>
      <c r="F39" s="240">
        <f>SUM(X39+AC39)+AH39+AR39+AW39</f>
        <v>882.3</v>
      </c>
      <c r="G39" s="217">
        <f t="shared" si="15"/>
        <v>1</v>
      </c>
      <c r="H39" s="190"/>
      <c r="I39" s="190"/>
      <c r="J39" s="190"/>
      <c r="K39" s="190"/>
      <c r="L39" s="190"/>
      <c r="M39" s="190"/>
      <c r="N39" s="196"/>
      <c r="O39" s="194"/>
      <c r="P39" s="217"/>
      <c r="Q39" s="196"/>
      <c r="R39" s="194"/>
      <c r="S39" s="217"/>
      <c r="T39" s="274"/>
      <c r="U39" s="274"/>
      <c r="V39" s="275"/>
      <c r="W39" s="276">
        <v>395.7</v>
      </c>
      <c r="X39" s="274">
        <v>395.7</v>
      </c>
      <c r="Y39" s="275">
        <f>X39/W39</f>
        <v>1</v>
      </c>
      <c r="Z39" s="196">
        <v>93.75</v>
      </c>
      <c r="AA39" s="190"/>
      <c r="AB39" s="190"/>
      <c r="AC39" s="194">
        <v>93.75</v>
      </c>
      <c r="AD39" s="217">
        <f>SUM(X39/W39)</f>
        <v>1</v>
      </c>
      <c r="AE39" s="196">
        <f>67.7-30</f>
        <v>37.700000000000003</v>
      </c>
      <c r="AF39" s="190"/>
      <c r="AG39" s="190"/>
      <c r="AH39" s="194">
        <f>67.7-30</f>
        <v>37.700000000000003</v>
      </c>
      <c r="AI39" s="217">
        <f>AH39/AE39</f>
        <v>1</v>
      </c>
      <c r="AJ39" s="196"/>
      <c r="AK39" s="190"/>
      <c r="AL39" s="190"/>
      <c r="AM39" s="194"/>
      <c r="AN39" s="217"/>
      <c r="AO39" s="311">
        <f>355-158</f>
        <v>197</v>
      </c>
      <c r="AP39" s="311"/>
      <c r="AQ39" s="311"/>
      <c r="AR39" s="311">
        <f>355-158</f>
        <v>197</v>
      </c>
      <c r="AS39" s="321">
        <f>AR39/AO39</f>
        <v>1</v>
      </c>
      <c r="AT39" s="338">
        <v>158.15</v>
      </c>
      <c r="AU39" s="338"/>
      <c r="AV39" s="338"/>
      <c r="AW39" s="338">
        <v>158.15</v>
      </c>
      <c r="AX39" s="346">
        <f>AW39/AT39</f>
        <v>1</v>
      </c>
      <c r="AY39" s="358"/>
      <c r="AZ39" s="214"/>
      <c r="BA39" s="216"/>
      <c r="BB39" s="414"/>
    </row>
    <row r="40" spans="1:54" ht="19.25" customHeight="1" x14ac:dyDescent="0.3">
      <c r="A40" s="417"/>
      <c r="B40" s="414"/>
      <c r="C40" s="414"/>
      <c r="D40" s="202" t="s">
        <v>43</v>
      </c>
      <c r="E40" s="240">
        <f>SUM(W40+Z40+AY40)+AE40+AJ40+AO40+AT40</f>
        <v>225.5</v>
      </c>
      <c r="F40" s="240">
        <f>SUM(X40+AC40)+AH40+AM40+AR40+AW40</f>
        <v>225.5</v>
      </c>
      <c r="G40" s="217">
        <f t="shared" si="15"/>
        <v>1</v>
      </c>
      <c r="H40" s="190"/>
      <c r="I40" s="190"/>
      <c r="J40" s="190"/>
      <c r="K40" s="190"/>
      <c r="L40" s="190"/>
      <c r="M40" s="190"/>
      <c r="N40" s="196"/>
      <c r="O40" s="194"/>
      <c r="P40" s="217"/>
      <c r="Q40" s="196"/>
      <c r="R40" s="194"/>
      <c r="S40" s="217"/>
      <c r="T40" s="274"/>
      <c r="U40" s="274"/>
      <c r="V40" s="275"/>
      <c r="W40" s="276">
        <v>36.700000000000003</v>
      </c>
      <c r="X40" s="274">
        <v>36.700000000000003</v>
      </c>
      <c r="Y40" s="275">
        <f>X40/W40</f>
        <v>1</v>
      </c>
      <c r="Z40" s="196">
        <v>60.62</v>
      </c>
      <c r="AA40" s="190"/>
      <c r="AB40" s="190"/>
      <c r="AC40" s="194">
        <v>60.62</v>
      </c>
      <c r="AD40" s="217"/>
      <c r="AE40" s="196">
        <v>57.2</v>
      </c>
      <c r="AF40" s="190"/>
      <c r="AG40" s="190"/>
      <c r="AH40" s="194">
        <v>57.2</v>
      </c>
      <c r="AI40" s="296">
        <f t="shared" ref="AI40:AI47" si="16">AH40/AE40</f>
        <v>1</v>
      </c>
      <c r="AJ40" s="196">
        <v>17.98</v>
      </c>
      <c r="AK40" s="190"/>
      <c r="AL40" s="190"/>
      <c r="AM40" s="194">
        <v>17.98</v>
      </c>
      <c r="AN40" s="217">
        <f>AM40/AJ40</f>
        <v>1</v>
      </c>
      <c r="AO40" s="311">
        <v>13.3</v>
      </c>
      <c r="AP40" s="311"/>
      <c r="AQ40" s="311"/>
      <c r="AR40" s="311">
        <v>13.3</v>
      </c>
      <c r="AS40" s="321">
        <f>AR40/AO40</f>
        <v>1</v>
      </c>
      <c r="AT40" s="338">
        <v>39.700000000000003</v>
      </c>
      <c r="AU40" s="338"/>
      <c r="AV40" s="338"/>
      <c r="AW40" s="338">
        <v>39.700000000000003</v>
      </c>
      <c r="AX40" s="346">
        <f>AW40/AT40</f>
        <v>1</v>
      </c>
      <c r="AY40" s="358"/>
      <c r="AZ40" s="214"/>
      <c r="BA40" s="216"/>
      <c r="BB40" s="414"/>
    </row>
    <row r="41" spans="1:54" ht="34.9" hidden="1" customHeight="1" x14ac:dyDescent="0.3">
      <c r="A41" s="417"/>
      <c r="B41" s="414"/>
      <c r="C41" s="414"/>
      <c r="D41" s="202" t="s">
        <v>274</v>
      </c>
      <c r="E41" s="189"/>
      <c r="F41" s="189"/>
      <c r="G41" s="303" t="e">
        <f t="shared" si="15"/>
        <v>#DIV/0!</v>
      </c>
      <c r="H41" s="190"/>
      <c r="I41" s="190"/>
      <c r="J41" s="190"/>
      <c r="K41" s="190"/>
      <c r="L41" s="190"/>
      <c r="M41" s="190"/>
      <c r="N41" s="196"/>
      <c r="O41" s="194"/>
      <c r="P41" s="217"/>
      <c r="Q41" s="196"/>
      <c r="R41" s="194"/>
      <c r="S41" s="217"/>
      <c r="T41" s="274"/>
      <c r="U41" s="274"/>
      <c r="V41" s="275"/>
      <c r="W41" s="276"/>
      <c r="X41" s="274"/>
      <c r="Y41" s="275"/>
      <c r="Z41" s="196"/>
      <c r="AA41" s="190"/>
      <c r="AB41" s="190"/>
      <c r="AC41" s="194"/>
      <c r="AD41" s="217"/>
      <c r="AE41" s="196"/>
      <c r="AF41" s="190"/>
      <c r="AG41" s="190"/>
      <c r="AH41" s="194"/>
      <c r="AI41" s="296" t="e">
        <f t="shared" si="16"/>
        <v>#DIV/0!</v>
      </c>
      <c r="AJ41" s="196"/>
      <c r="AK41" s="190"/>
      <c r="AL41" s="190"/>
      <c r="AM41" s="194"/>
      <c r="AN41" s="217"/>
      <c r="AO41" s="311"/>
      <c r="AP41" s="311"/>
      <c r="AQ41" s="311"/>
      <c r="AR41" s="311"/>
      <c r="AS41" s="312"/>
      <c r="AT41" s="338"/>
      <c r="AU41" s="338"/>
      <c r="AV41" s="338"/>
      <c r="AW41" s="338"/>
      <c r="AX41" s="344"/>
      <c r="AY41" s="213"/>
      <c r="AZ41" s="214"/>
      <c r="BA41" s="216"/>
      <c r="BB41" s="414"/>
    </row>
    <row r="42" spans="1:54" ht="29" hidden="1" customHeight="1" x14ac:dyDescent="0.3">
      <c r="A42" s="426"/>
      <c r="B42" s="417" t="s">
        <v>303</v>
      </c>
      <c r="C42" s="433"/>
      <c r="D42" s="201" t="s">
        <v>2</v>
      </c>
      <c r="E42" s="189"/>
      <c r="F42" s="189"/>
      <c r="G42" s="303" t="e">
        <f t="shared" si="15"/>
        <v>#DIV/0!</v>
      </c>
      <c r="H42" s="190"/>
      <c r="I42" s="190"/>
      <c r="J42" s="190"/>
      <c r="K42" s="190"/>
      <c r="L42" s="190"/>
      <c r="M42" s="190"/>
      <c r="N42" s="196"/>
      <c r="O42" s="194"/>
      <c r="P42" s="217"/>
      <c r="Q42" s="196"/>
      <c r="R42" s="194"/>
      <c r="S42" s="217"/>
      <c r="T42" s="274"/>
      <c r="U42" s="274"/>
      <c r="V42" s="275"/>
      <c r="W42" s="276"/>
      <c r="X42" s="274"/>
      <c r="Y42" s="275"/>
      <c r="Z42" s="196"/>
      <c r="AA42" s="190"/>
      <c r="AB42" s="190"/>
      <c r="AC42" s="194"/>
      <c r="AD42" s="217"/>
      <c r="AE42" s="196"/>
      <c r="AF42" s="190"/>
      <c r="AG42" s="190"/>
      <c r="AH42" s="194"/>
      <c r="AI42" s="296" t="e">
        <f t="shared" si="16"/>
        <v>#DIV/0!</v>
      </c>
      <c r="AJ42" s="196"/>
      <c r="AK42" s="190"/>
      <c r="AL42" s="190"/>
      <c r="AM42" s="194"/>
      <c r="AN42" s="217"/>
      <c r="AO42" s="311"/>
      <c r="AP42" s="311"/>
      <c r="AQ42" s="311"/>
      <c r="AR42" s="311"/>
      <c r="AS42" s="312"/>
      <c r="AT42" s="338"/>
      <c r="AU42" s="338"/>
      <c r="AV42" s="338"/>
      <c r="AW42" s="338"/>
      <c r="AX42" s="344"/>
      <c r="AY42" s="213"/>
      <c r="AZ42" s="214"/>
      <c r="BA42" s="216"/>
      <c r="BB42" s="198"/>
    </row>
    <row r="43" spans="1:54" ht="21" hidden="1" customHeight="1" x14ac:dyDescent="0.3">
      <c r="A43" s="426"/>
      <c r="B43" s="417"/>
      <c r="C43" s="433"/>
      <c r="D43" s="201" t="s">
        <v>43</v>
      </c>
      <c r="E43" s="189"/>
      <c r="F43" s="189"/>
      <c r="G43" s="303" t="e">
        <f t="shared" si="15"/>
        <v>#DIV/0!</v>
      </c>
      <c r="H43" s="190"/>
      <c r="I43" s="190"/>
      <c r="J43" s="190"/>
      <c r="K43" s="190"/>
      <c r="L43" s="190"/>
      <c r="M43" s="190"/>
      <c r="N43" s="196"/>
      <c r="O43" s="194"/>
      <c r="P43" s="217"/>
      <c r="Q43" s="196"/>
      <c r="R43" s="194"/>
      <c r="S43" s="217"/>
      <c r="T43" s="274"/>
      <c r="U43" s="274"/>
      <c r="V43" s="275"/>
      <c r="W43" s="276"/>
      <c r="X43" s="274"/>
      <c r="Y43" s="275"/>
      <c r="Z43" s="196"/>
      <c r="AA43" s="190"/>
      <c r="AB43" s="190"/>
      <c r="AC43" s="194"/>
      <c r="AD43" s="217"/>
      <c r="AE43" s="196"/>
      <c r="AF43" s="190"/>
      <c r="AG43" s="190"/>
      <c r="AH43" s="194"/>
      <c r="AI43" s="296" t="e">
        <f t="shared" si="16"/>
        <v>#DIV/0!</v>
      </c>
      <c r="AJ43" s="196"/>
      <c r="AK43" s="190"/>
      <c r="AL43" s="190"/>
      <c r="AM43" s="194"/>
      <c r="AN43" s="217"/>
      <c r="AO43" s="311"/>
      <c r="AP43" s="311"/>
      <c r="AQ43" s="311"/>
      <c r="AR43" s="311"/>
      <c r="AS43" s="312"/>
      <c r="AT43" s="338"/>
      <c r="AU43" s="338"/>
      <c r="AV43" s="338"/>
      <c r="AW43" s="338"/>
      <c r="AX43" s="344"/>
      <c r="AY43" s="213"/>
      <c r="AZ43" s="214"/>
      <c r="BA43" s="216"/>
      <c r="BB43" s="198"/>
    </row>
    <row r="44" spans="1:54" ht="45.1" hidden="1" customHeight="1" x14ac:dyDescent="0.3">
      <c r="A44" s="426"/>
      <c r="B44" s="431" t="s">
        <v>304</v>
      </c>
      <c r="C44" s="433"/>
      <c r="D44" s="201" t="s">
        <v>2</v>
      </c>
      <c r="E44" s="189"/>
      <c r="F44" s="189"/>
      <c r="G44" s="303" t="e">
        <f t="shared" si="15"/>
        <v>#DIV/0!</v>
      </c>
      <c r="H44" s="190"/>
      <c r="I44" s="190"/>
      <c r="J44" s="190"/>
      <c r="K44" s="190"/>
      <c r="L44" s="190"/>
      <c r="M44" s="190"/>
      <c r="N44" s="196"/>
      <c r="O44" s="194"/>
      <c r="P44" s="217"/>
      <c r="Q44" s="196"/>
      <c r="R44" s="194"/>
      <c r="S44" s="217"/>
      <c r="T44" s="274"/>
      <c r="U44" s="274"/>
      <c r="V44" s="275"/>
      <c r="W44" s="276"/>
      <c r="X44" s="274"/>
      <c r="Y44" s="275"/>
      <c r="Z44" s="196"/>
      <c r="AA44" s="190"/>
      <c r="AB44" s="190"/>
      <c r="AC44" s="194"/>
      <c r="AD44" s="217"/>
      <c r="AE44" s="196"/>
      <c r="AF44" s="190"/>
      <c r="AG44" s="190"/>
      <c r="AH44" s="194"/>
      <c r="AI44" s="296" t="e">
        <f t="shared" si="16"/>
        <v>#DIV/0!</v>
      </c>
      <c r="AJ44" s="196"/>
      <c r="AK44" s="190"/>
      <c r="AL44" s="190"/>
      <c r="AM44" s="194"/>
      <c r="AN44" s="217"/>
      <c r="AO44" s="311"/>
      <c r="AP44" s="311"/>
      <c r="AQ44" s="311"/>
      <c r="AR44" s="311"/>
      <c r="AS44" s="312"/>
      <c r="AT44" s="338"/>
      <c r="AU44" s="338"/>
      <c r="AV44" s="338"/>
      <c r="AW44" s="338"/>
      <c r="AX44" s="344"/>
      <c r="AY44" s="213"/>
      <c r="AZ44" s="214"/>
      <c r="BA44" s="216"/>
      <c r="BB44" s="198"/>
    </row>
    <row r="45" spans="1:54" ht="19.899999999999999" hidden="1" customHeight="1" x14ac:dyDescent="0.3">
      <c r="A45" s="426"/>
      <c r="B45" s="426"/>
      <c r="C45" s="433"/>
      <c r="D45" s="201" t="s">
        <v>43</v>
      </c>
      <c r="E45" s="189"/>
      <c r="F45" s="189"/>
      <c r="G45" s="303" t="e">
        <f t="shared" si="15"/>
        <v>#DIV/0!</v>
      </c>
      <c r="H45" s="190"/>
      <c r="I45" s="190"/>
      <c r="J45" s="190"/>
      <c r="K45" s="190"/>
      <c r="L45" s="190"/>
      <c r="M45" s="190"/>
      <c r="N45" s="196"/>
      <c r="O45" s="194"/>
      <c r="P45" s="217"/>
      <c r="Q45" s="196"/>
      <c r="R45" s="194"/>
      <c r="S45" s="217"/>
      <c r="T45" s="274"/>
      <c r="U45" s="274"/>
      <c r="V45" s="275"/>
      <c r="W45" s="276"/>
      <c r="X45" s="274"/>
      <c r="Y45" s="275"/>
      <c r="Z45" s="196"/>
      <c r="AA45" s="190"/>
      <c r="AB45" s="190"/>
      <c r="AC45" s="194"/>
      <c r="AD45" s="217"/>
      <c r="AE45" s="196"/>
      <c r="AF45" s="190"/>
      <c r="AG45" s="190"/>
      <c r="AH45" s="194"/>
      <c r="AI45" s="296" t="e">
        <f t="shared" si="16"/>
        <v>#DIV/0!</v>
      </c>
      <c r="AJ45" s="196"/>
      <c r="AK45" s="190"/>
      <c r="AL45" s="190"/>
      <c r="AM45" s="194"/>
      <c r="AN45" s="217"/>
      <c r="AO45" s="311"/>
      <c r="AP45" s="311"/>
      <c r="AQ45" s="311"/>
      <c r="AR45" s="311"/>
      <c r="AS45" s="312"/>
      <c r="AT45" s="338"/>
      <c r="AU45" s="338"/>
      <c r="AV45" s="338"/>
      <c r="AW45" s="338"/>
      <c r="AX45" s="344"/>
      <c r="AY45" s="213"/>
      <c r="AZ45" s="214"/>
      <c r="BA45" s="216"/>
      <c r="BB45" s="198"/>
    </row>
    <row r="46" spans="1:54" ht="49.15" hidden="1" customHeight="1" x14ac:dyDescent="0.3">
      <c r="A46" s="426"/>
      <c r="B46" s="431" t="s">
        <v>305</v>
      </c>
      <c r="C46" s="433"/>
      <c r="D46" s="201" t="s">
        <v>2</v>
      </c>
      <c r="E46" s="189"/>
      <c r="F46" s="189"/>
      <c r="G46" s="303" t="e">
        <f t="shared" si="15"/>
        <v>#DIV/0!</v>
      </c>
      <c r="H46" s="190"/>
      <c r="I46" s="190"/>
      <c r="J46" s="190"/>
      <c r="K46" s="190"/>
      <c r="L46" s="190"/>
      <c r="M46" s="190"/>
      <c r="N46" s="196"/>
      <c r="O46" s="194"/>
      <c r="P46" s="217"/>
      <c r="Q46" s="196"/>
      <c r="R46" s="194"/>
      <c r="S46" s="217"/>
      <c r="T46" s="274"/>
      <c r="U46" s="274"/>
      <c r="V46" s="275"/>
      <c r="W46" s="276"/>
      <c r="X46" s="274"/>
      <c r="Y46" s="275"/>
      <c r="Z46" s="196"/>
      <c r="AA46" s="190"/>
      <c r="AB46" s="190"/>
      <c r="AC46" s="194"/>
      <c r="AD46" s="217"/>
      <c r="AE46" s="196"/>
      <c r="AF46" s="190"/>
      <c r="AG46" s="190"/>
      <c r="AH46" s="194"/>
      <c r="AI46" s="296" t="e">
        <f t="shared" si="16"/>
        <v>#DIV/0!</v>
      </c>
      <c r="AJ46" s="196"/>
      <c r="AK46" s="190"/>
      <c r="AL46" s="190"/>
      <c r="AM46" s="194"/>
      <c r="AN46" s="217"/>
      <c r="AO46" s="311"/>
      <c r="AP46" s="311"/>
      <c r="AQ46" s="311"/>
      <c r="AR46" s="311"/>
      <c r="AS46" s="312"/>
      <c r="AT46" s="338"/>
      <c r="AU46" s="338"/>
      <c r="AV46" s="338"/>
      <c r="AW46" s="338"/>
      <c r="AX46" s="344"/>
      <c r="AY46" s="213"/>
      <c r="AZ46" s="214"/>
      <c r="BA46" s="216"/>
      <c r="BB46" s="198"/>
    </row>
    <row r="47" spans="1:54" ht="40.25" hidden="1" customHeight="1" x14ac:dyDescent="0.3">
      <c r="A47" s="426"/>
      <c r="B47" s="426"/>
      <c r="C47" s="433"/>
      <c r="D47" s="201" t="s">
        <v>43</v>
      </c>
      <c r="E47" s="189"/>
      <c r="F47" s="189"/>
      <c r="G47" s="303" t="e">
        <f t="shared" si="15"/>
        <v>#DIV/0!</v>
      </c>
      <c r="H47" s="190"/>
      <c r="I47" s="190"/>
      <c r="J47" s="190"/>
      <c r="K47" s="190"/>
      <c r="L47" s="190"/>
      <c r="M47" s="190"/>
      <c r="N47" s="196"/>
      <c r="O47" s="194"/>
      <c r="P47" s="217"/>
      <c r="Q47" s="196"/>
      <c r="R47" s="194"/>
      <c r="S47" s="217"/>
      <c r="T47" s="274"/>
      <c r="U47" s="274"/>
      <c r="V47" s="275"/>
      <c r="W47" s="276"/>
      <c r="X47" s="274"/>
      <c r="Y47" s="275"/>
      <c r="Z47" s="196"/>
      <c r="AA47" s="190"/>
      <c r="AB47" s="190"/>
      <c r="AC47" s="194"/>
      <c r="AD47" s="217"/>
      <c r="AE47" s="196"/>
      <c r="AF47" s="190"/>
      <c r="AG47" s="190"/>
      <c r="AH47" s="194"/>
      <c r="AI47" s="296" t="e">
        <f t="shared" si="16"/>
        <v>#DIV/0!</v>
      </c>
      <c r="AJ47" s="196"/>
      <c r="AK47" s="190"/>
      <c r="AL47" s="190"/>
      <c r="AM47" s="194"/>
      <c r="AN47" s="217"/>
      <c r="AO47" s="311"/>
      <c r="AP47" s="311"/>
      <c r="AQ47" s="311"/>
      <c r="AR47" s="311"/>
      <c r="AS47" s="312"/>
      <c r="AT47" s="338"/>
      <c r="AU47" s="338"/>
      <c r="AV47" s="338"/>
      <c r="AW47" s="338"/>
      <c r="AX47" s="344"/>
      <c r="AY47" s="213"/>
      <c r="AZ47" s="214"/>
      <c r="BA47" s="216"/>
      <c r="BB47" s="198"/>
    </row>
    <row r="48" spans="1:54" ht="45.7" customHeight="1" x14ac:dyDescent="0.3">
      <c r="A48" s="426"/>
      <c r="B48" s="431" t="s">
        <v>306</v>
      </c>
      <c r="C48" s="433"/>
      <c r="D48" s="202" t="s">
        <v>37</v>
      </c>
      <c r="E48" s="189">
        <v>19.8</v>
      </c>
      <c r="F48" s="189">
        <v>19.8</v>
      </c>
      <c r="G48" s="303">
        <f t="shared" si="15"/>
        <v>1</v>
      </c>
      <c r="H48" s="190"/>
      <c r="I48" s="190"/>
      <c r="J48" s="190"/>
      <c r="K48" s="190"/>
      <c r="L48" s="190"/>
      <c r="M48" s="190"/>
      <c r="N48" s="196"/>
      <c r="O48" s="194"/>
      <c r="P48" s="217"/>
      <c r="Q48" s="196"/>
      <c r="R48" s="194"/>
      <c r="S48" s="217"/>
      <c r="T48" s="274"/>
      <c r="U48" s="274"/>
      <c r="V48" s="275"/>
      <c r="W48" s="276"/>
      <c r="X48" s="274"/>
      <c r="Y48" s="275"/>
      <c r="Z48" s="196"/>
      <c r="AA48" s="190"/>
      <c r="AB48" s="190"/>
      <c r="AC48" s="194"/>
      <c r="AD48" s="217"/>
      <c r="AE48" s="196"/>
      <c r="AF48" s="190"/>
      <c r="AG48" s="190"/>
      <c r="AH48" s="194"/>
      <c r="AI48" s="217"/>
      <c r="AJ48" s="196"/>
      <c r="AK48" s="190"/>
      <c r="AL48" s="190"/>
      <c r="AM48" s="194"/>
      <c r="AN48" s="217"/>
      <c r="AO48" s="311"/>
      <c r="AP48" s="311"/>
      <c r="AQ48" s="311"/>
      <c r="AR48" s="311"/>
      <c r="AS48" s="312"/>
      <c r="AT48" s="338"/>
      <c r="AU48" s="338"/>
      <c r="AV48" s="338"/>
      <c r="AW48" s="338"/>
      <c r="AX48" s="344"/>
      <c r="AY48" s="213"/>
      <c r="AZ48" s="214"/>
      <c r="BA48" s="216"/>
      <c r="BB48" s="198"/>
    </row>
    <row r="49" spans="1:54" ht="19.25" customHeight="1" x14ac:dyDescent="0.3">
      <c r="A49" s="426"/>
      <c r="B49" s="426"/>
      <c r="C49" s="433"/>
      <c r="D49" s="201" t="s">
        <v>43</v>
      </c>
      <c r="E49" s="189"/>
      <c r="F49" s="189"/>
      <c r="G49" s="217"/>
      <c r="H49" s="190"/>
      <c r="I49" s="190"/>
      <c r="J49" s="190"/>
      <c r="K49" s="190"/>
      <c r="L49" s="190"/>
      <c r="M49" s="190"/>
      <c r="N49" s="196"/>
      <c r="O49" s="194"/>
      <c r="P49" s="217"/>
      <c r="Q49" s="196"/>
      <c r="R49" s="194"/>
      <c r="S49" s="217"/>
      <c r="T49" s="274"/>
      <c r="U49" s="274"/>
      <c r="V49" s="275"/>
      <c r="W49" s="276"/>
      <c r="X49" s="274"/>
      <c r="Y49" s="275"/>
      <c r="Z49" s="196"/>
      <c r="AA49" s="190"/>
      <c r="AB49" s="190"/>
      <c r="AC49" s="194"/>
      <c r="AD49" s="217"/>
      <c r="AE49" s="196"/>
      <c r="AF49" s="190"/>
      <c r="AG49" s="190"/>
      <c r="AH49" s="194"/>
      <c r="AI49" s="217"/>
      <c r="AJ49" s="196"/>
      <c r="AK49" s="190"/>
      <c r="AL49" s="190"/>
      <c r="AM49" s="194"/>
      <c r="AN49" s="217"/>
      <c r="AO49" s="311"/>
      <c r="AP49" s="311"/>
      <c r="AQ49" s="311"/>
      <c r="AR49" s="311"/>
      <c r="AS49" s="312"/>
      <c r="AT49" s="338"/>
      <c r="AU49" s="338"/>
      <c r="AV49" s="338"/>
      <c r="AW49" s="338"/>
      <c r="AX49" s="344"/>
      <c r="AY49" s="213"/>
      <c r="AZ49" s="214"/>
      <c r="BA49" s="216"/>
      <c r="BB49" s="198"/>
    </row>
    <row r="50" spans="1:54" ht="1.25" customHeight="1" x14ac:dyDescent="0.3">
      <c r="A50" s="426"/>
      <c r="B50" s="431" t="s">
        <v>307</v>
      </c>
      <c r="C50" s="433"/>
      <c r="D50" s="201" t="s">
        <v>2</v>
      </c>
      <c r="E50" s="189"/>
      <c r="F50" s="189"/>
      <c r="G50" s="217"/>
      <c r="H50" s="190"/>
      <c r="I50" s="190"/>
      <c r="J50" s="190"/>
      <c r="K50" s="190"/>
      <c r="L50" s="190"/>
      <c r="M50" s="190"/>
      <c r="N50" s="196"/>
      <c r="O50" s="194"/>
      <c r="P50" s="217"/>
      <c r="Q50" s="196"/>
      <c r="R50" s="194"/>
      <c r="S50" s="217"/>
      <c r="T50" s="274"/>
      <c r="U50" s="274"/>
      <c r="V50" s="275"/>
      <c r="W50" s="276"/>
      <c r="X50" s="274"/>
      <c r="Y50" s="275"/>
      <c r="Z50" s="196"/>
      <c r="AA50" s="190"/>
      <c r="AB50" s="190"/>
      <c r="AC50" s="194"/>
      <c r="AD50" s="217"/>
      <c r="AE50" s="196"/>
      <c r="AF50" s="190"/>
      <c r="AG50" s="190"/>
      <c r="AH50" s="194"/>
      <c r="AI50" s="217"/>
      <c r="AJ50" s="196"/>
      <c r="AK50" s="190"/>
      <c r="AL50" s="190"/>
      <c r="AM50" s="194"/>
      <c r="AN50" s="217"/>
      <c r="AO50" s="311"/>
      <c r="AP50" s="311"/>
      <c r="AQ50" s="311"/>
      <c r="AR50" s="311"/>
      <c r="AS50" s="312"/>
      <c r="AT50" s="338"/>
      <c r="AU50" s="338"/>
      <c r="AV50" s="338"/>
      <c r="AW50" s="338"/>
      <c r="AX50" s="344"/>
      <c r="AY50" s="213"/>
      <c r="AZ50" s="214"/>
      <c r="BA50" s="216"/>
      <c r="BB50" s="198"/>
    </row>
    <row r="51" spans="1:54" ht="23.95" hidden="1" customHeight="1" x14ac:dyDescent="0.3">
      <c r="A51" s="426"/>
      <c r="B51" s="426"/>
      <c r="C51" s="433"/>
      <c r="D51" s="201" t="s">
        <v>43</v>
      </c>
      <c r="E51" s="189"/>
      <c r="F51" s="189"/>
      <c r="G51" s="217"/>
      <c r="H51" s="190"/>
      <c r="I51" s="190"/>
      <c r="J51" s="190"/>
      <c r="K51" s="190"/>
      <c r="L51" s="190"/>
      <c r="M51" s="190"/>
      <c r="N51" s="196"/>
      <c r="O51" s="194"/>
      <c r="P51" s="217"/>
      <c r="Q51" s="196"/>
      <c r="R51" s="194"/>
      <c r="S51" s="217"/>
      <c r="T51" s="274"/>
      <c r="U51" s="274"/>
      <c r="V51" s="275"/>
      <c r="W51" s="276"/>
      <c r="X51" s="274"/>
      <c r="Y51" s="275"/>
      <c r="Z51" s="196"/>
      <c r="AA51" s="190"/>
      <c r="AB51" s="190"/>
      <c r="AC51" s="194"/>
      <c r="AD51" s="217"/>
      <c r="AE51" s="196"/>
      <c r="AF51" s="190"/>
      <c r="AG51" s="190"/>
      <c r="AH51" s="194"/>
      <c r="AI51" s="217"/>
      <c r="AJ51" s="196"/>
      <c r="AK51" s="190"/>
      <c r="AL51" s="190"/>
      <c r="AM51" s="194"/>
      <c r="AN51" s="217"/>
      <c r="AO51" s="311"/>
      <c r="AP51" s="311"/>
      <c r="AQ51" s="311"/>
      <c r="AR51" s="311"/>
      <c r="AS51" s="312"/>
      <c r="AT51" s="338"/>
      <c r="AU51" s="338"/>
      <c r="AV51" s="338"/>
      <c r="AW51" s="338"/>
      <c r="AX51" s="344"/>
      <c r="AY51" s="213"/>
      <c r="AZ51" s="214"/>
      <c r="BA51" s="216"/>
      <c r="BB51" s="198"/>
    </row>
    <row r="52" spans="1:54" ht="34.9" hidden="1" customHeight="1" x14ac:dyDescent="0.3">
      <c r="A52" s="426"/>
      <c r="B52" s="431" t="s">
        <v>308</v>
      </c>
      <c r="C52" s="433"/>
      <c r="D52" s="201" t="s">
        <v>2</v>
      </c>
      <c r="E52" s="189"/>
      <c r="F52" s="189"/>
      <c r="G52" s="217"/>
      <c r="H52" s="190"/>
      <c r="I52" s="190"/>
      <c r="J52" s="190"/>
      <c r="K52" s="190"/>
      <c r="L52" s="190"/>
      <c r="M52" s="190"/>
      <c r="N52" s="196"/>
      <c r="O52" s="194"/>
      <c r="P52" s="217"/>
      <c r="Q52" s="196"/>
      <c r="R52" s="194"/>
      <c r="S52" s="217"/>
      <c r="T52" s="274"/>
      <c r="U52" s="274"/>
      <c r="V52" s="275"/>
      <c r="W52" s="276"/>
      <c r="X52" s="274"/>
      <c r="Y52" s="275"/>
      <c r="Z52" s="196"/>
      <c r="AA52" s="190"/>
      <c r="AB52" s="190"/>
      <c r="AC52" s="194"/>
      <c r="AD52" s="217"/>
      <c r="AE52" s="196"/>
      <c r="AF52" s="190"/>
      <c r="AG52" s="190"/>
      <c r="AH52" s="194"/>
      <c r="AI52" s="217"/>
      <c r="AJ52" s="196"/>
      <c r="AK52" s="190"/>
      <c r="AL52" s="190"/>
      <c r="AM52" s="194"/>
      <c r="AN52" s="217"/>
      <c r="AO52" s="311"/>
      <c r="AP52" s="311"/>
      <c r="AQ52" s="311"/>
      <c r="AR52" s="311"/>
      <c r="AS52" s="312"/>
      <c r="AT52" s="338"/>
      <c r="AU52" s="338"/>
      <c r="AV52" s="338"/>
      <c r="AW52" s="338"/>
      <c r="AX52" s="344"/>
      <c r="AY52" s="213"/>
      <c r="AZ52" s="214"/>
      <c r="BA52" s="216"/>
      <c r="BB52" s="198"/>
    </row>
    <row r="53" spans="1:54" ht="15.05" hidden="1" customHeight="1" x14ac:dyDescent="0.3">
      <c r="A53" s="426"/>
      <c r="B53" s="426"/>
      <c r="C53" s="433"/>
      <c r="D53" s="201" t="s">
        <v>43</v>
      </c>
      <c r="E53" s="189"/>
      <c r="F53" s="189"/>
      <c r="G53" s="217"/>
      <c r="H53" s="190"/>
      <c r="I53" s="190"/>
      <c r="J53" s="190"/>
      <c r="K53" s="190"/>
      <c r="L53" s="190"/>
      <c r="M53" s="190"/>
      <c r="N53" s="196"/>
      <c r="O53" s="194"/>
      <c r="P53" s="217"/>
      <c r="Q53" s="196"/>
      <c r="R53" s="194"/>
      <c r="S53" s="217"/>
      <c r="T53" s="274"/>
      <c r="U53" s="274"/>
      <c r="V53" s="275"/>
      <c r="W53" s="276"/>
      <c r="X53" s="274"/>
      <c r="Y53" s="275"/>
      <c r="Z53" s="196"/>
      <c r="AA53" s="190"/>
      <c r="AB53" s="190"/>
      <c r="AC53" s="194"/>
      <c r="AD53" s="217"/>
      <c r="AE53" s="196"/>
      <c r="AF53" s="190"/>
      <c r="AG53" s="190"/>
      <c r="AH53" s="194"/>
      <c r="AI53" s="217"/>
      <c r="AJ53" s="196"/>
      <c r="AK53" s="190"/>
      <c r="AL53" s="190"/>
      <c r="AM53" s="194"/>
      <c r="AN53" s="217"/>
      <c r="AO53" s="311"/>
      <c r="AP53" s="311"/>
      <c r="AQ53" s="311"/>
      <c r="AR53" s="311"/>
      <c r="AS53" s="312"/>
      <c r="AT53" s="338"/>
      <c r="AU53" s="338"/>
      <c r="AV53" s="338"/>
      <c r="AW53" s="338"/>
      <c r="AX53" s="344"/>
      <c r="AY53" s="213"/>
      <c r="AZ53" s="214"/>
      <c r="BA53" s="216"/>
      <c r="BB53" s="198"/>
    </row>
    <row r="54" spans="1:54" ht="48.05" hidden="1" customHeight="1" x14ac:dyDescent="0.3">
      <c r="A54" s="426"/>
      <c r="B54" s="432" t="s">
        <v>309</v>
      </c>
      <c r="C54" s="433"/>
      <c r="D54" s="201" t="s">
        <v>2</v>
      </c>
      <c r="E54" s="189"/>
      <c r="F54" s="189"/>
      <c r="G54" s="217"/>
      <c r="H54" s="190"/>
      <c r="I54" s="190"/>
      <c r="J54" s="190"/>
      <c r="K54" s="190"/>
      <c r="L54" s="190"/>
      <c r="M54" s="190"/>
      <c r="N54" s="196"/>
      <c r="O54" s="194"/>
      <c r="P54" s="217"/>
      <c r="Q54" s="196"/>
      <c r="R54" s="194"/>
      <c r="S54" s="217"/>
      <c r="T54" s="274"/>
      <c r="U54" s="274"/>
      <c r="V54" s="275"/>
      <c r="W54" s="276"/>
      <c r="X54" s="274"/>
      <c r="Y54" s="275"/>
      <c r="Z54" s="196"/>
      <c r="AA54" s="190"/>
      <c r="AB54" s="190"/>
      <c r="AC54" s="194"/>
      <c r="AD54" s="217"/>
      <c r="AE54" s="196"/>
      <c r="AF54" s="190"/>
      <c r="AG54" s="190"/>
      <c r="AH54" s="194"/>
      <c r="AI54" s="217"/>
      <c r="AJ54" s="196"/>
      <c r="AK54" s="190"/>
      <c r="AL54" s="190"/>
      <c r="AM54" s="194"/>
      <c r="AN54" s="217"/>
      <c r="AO54" s="311"/>
      <c r="AP54" s="311"/>
      <c r="AQ54" s="311"/>
      <c r="AR54" s="311"/>
      <c r="AS54" s="312"/>
      <c r="AT54" s="338"/>
      <c r="AU54" s="338"/>
      <c r="AV54" s="338"/>
      <c r="AW54" s="338"/>
      <c r="AX54" s="344"/>
      <c r="AY54" s="213"/>
      <c r="AZ54" s="214"/>
      <c r="BA54" s="216"/>
      <c r="BB54" s="198"/>
    </row>
    <row r="55" spans="1:54" ht="16.3" hidden="1" customHeight="1" x14ac:dyDescent="0.3">
      <c r="A55" s="426"/>
      <c r="B55" s="426"/>
      <c r="C55" s="433"/>
      <c r="D55" s="201" t="s">
        <v>43</v>
      </c>
      <c r="E55" s="189"/>
      <c r="F55" s="189"/>
      <c r="G55" s="217"/>
      <c r="H55" s="190"/>
      <c r="I55" s="190"/>
      <c r="J55" s="190"/>
      <c r="K55" s="190"/>
      <c r="L55" s="190"/>
      <c r="M55" s="190"/>
      <c r="N55" s="196"/>
      <c r="O55" s="194"/>
      <c r="P55" s="217"/>
      <c r="Q55" s="196"/>
      <c r="R55" s="194"/>
      <c r="S55" s="217"/>
      <c r="T55" s="274"/>
      <c r="U55" s="274"/>
      <c r="V55" s="275"/>
      <c r="W55" s="276"/>
      <c r="X55" s="274"/>
      <c r="Y55" s="275"/>
      <c r="Z55" s="196"/>
      <c r="AA55" s="190"/>
      <c r="AB55" s="190"/>
      <c r="AC55" s="194"/>
      <c r="AD55" s="217"/>
      <c r="AE55" s="196"/>
      <c r="AF55" s="190"/>
      <c r="AG55" s="190"/>
      <c r="AH55" s="194"/>
      <c r="AI55" s="217"/>
      <c r="AJ55" s="196"/>
      <c r="AK55" s="190"/>
      <c r="AL55" s="190"/>
      <c r="AM55" s="194"/>
      <c r="AN55" s="217"/>
      <c r="AO55" s="311"/>
      <c r="AP55" s="311"/>
      <c r="AQ55" s="311"/>
      <c r="AR55" s="311"/>
      <c r="AS55" s="312"/>
      <c r="AT55" s="338"/>
      <c r="AU55" s="338"/>
      <c r="AV55" s="338"/>
      <c r="AW55" s="338"/>
      <c r="AX55" s="344"/>
      <c r="AY55" s="213"/>
      <c r="AZ55" s="214"/>
      <c r="BA55" s="216"/>
      <c r="BB55" s="198"/>
    </row>
    <row r="56" spans="1:54" ht="19.25" customHeight="1" x14ac:dyDescent="0.3">
      <c r="A56" s="419" t="s">
        <v>310</v>
      </c>
      <c r="B56" s="419" t="s">
        <v>311</v>
      </c>
      <c r="C56" s="418" t="s">
        <v>316</v>
      </c>
      <c r="D56" s="201" t="s">
        <v>41</v>
      </c>
      <c r="E56" s="186">
        <v>473.8</v>
      </c>
      <c r="F56" s="189">
        <f>O56</f>
        <v>473.8</v>
      </c>
      <c r="G56" s="217">
        <f t="shared" ref="G56:G59" si="17">F56/E56</f>
        <v>1</v>
      </c>
      <c r="H56" s="190"/>
      <c r="I56" s="190"/>
      <c r="J56" s="190"/>
      <c r="K56" s="190"/>
      <c r="L56" s="190"/>
      <c r="M56" s="190"/>
      <c r="N56" s="196">
        <f>N57</f>
        <v>473.8</v>
      </c>
      <c r="O56" s="194">
        <f>O57</f>
        <v>473.8</v>
      </c>
      <c r="P56" s="217">
        <f>O56/N56</f>
        <v>1</v>
      </c>
      <c r="Q56" s="196"/>
      <c r="R56" s="194"/>
      <c r="S56" s="217"/>
      <c r="T56" s="274"/>
      <c r="U56" s="274"/>
      <c r="V56" s="275"/>
      <c r="W56" s="276"/>
      <c r="X56" s="274"/>
      <c r="Y56" s="275"/>
      <c r="Z56" s="196"/>
      <c r="AA56" s="190"/>
      <c r="AB56" s="190"/>
      <c r="AC56" s="194"/>
      <c r="AD56" s="217"/>
      <c r="AE56" s="196"/>
      <c r="AF56" s="190"/>
      <c r="AG56" s="190"/>
      <c r="AH56" s="194"/>
      <c r="AI56" s="217"/>
      <c r="AJ56" s="196"/>
      <c r="AK56" s="190"/>
      <c r="AL56" s="190"/>
      <c r="AM56" s="194"/>
      <c r="AN56" s="217"/>
      <c r="AO56" s="311"/>
      <c r="AP56" s="311"/>
      <c r="AQ56" s="311"/>
      <c r="AR56" s="311"/>
      <c r="AS56" s="312"/>
      <c r="AT56" s="338"/>
      <c r="AU56" s="338"/>
      <c r="AV56" s="338"/>
      <c r="AW56" s="338"/>
      <c r="AX56" s="344"/>
      <c r="AY56" s="359">
        <v>0</v>
      </c>
      <c r="AZ56" s="214"/>
      <c r="BA56" s="216"/>
      <c r="BB56" s="198"/>
    </row>
    <row r="57" spans="1:54" ht="50.25" customHeight="1" x14ac:dyDescent="0.3">
      <c r="A57" s="419"/>
      <c r="B57" s="419"/>
      <c r="C57" s="418"/>
      <c r="D57" s="201" t="s">
        <v>43</v>
      </c>
      <c r="E57" s="186">
        <v>473.8</v>
      </c>
      <c r="F57" s="189">
        <f>O57</f>
        <v>473.8</v>
      </c>
      <c r="G57" s="217">
        <f t="shared" si="17"/>
        <v>1</v>
      </c>
      <c r="H57" s="190"/>
      <c r="I57" s="190"/>
      <c r="J57" s="190"/>
      <c r="K57" s="190"/>
      <c r="L57" s="190"/>
      <c r="M57" s="190"/>
      <c r="N57" s="196">
        <v>473.8</v>
      </c>
      <c r="O57" s="194">
        <v>473.8</v>
      </c>
      <c r="P57" s="217">
        <f>O57/N57</f>
        <v>1</v>
      </c>
      <c r="Q57" s="196"/>
      <c r="R57" s="194"/>
      <c r="S57" s="217"/>
      <c r="T57" s="274"/>
      <c r="U57" s="274"/>
      <c r="V57" s="275"/>
      <c r="W57" s="276"/>
      <c r="X57" s="274"/>
      <c r="Y57" s="275"/>
      <c r="Z57" s="196"/>
      <c r="AA57" s="190"/>
      <c r="AB57" s="190"/>
      <c r="AC57" s="194"/>
      <c r="AD57" s="217"/>
      <c r="AE57" s="196"/>
      <c r="AF57" s="190"/>
      <c r="AG57" s="190"/>
      <c r="AH57" s="194"/>
      <c r="AI57" s="217"/>
      <c r="AJ57" s="196"/>
      <c r="AK57" s="190"/>
      <c r="AL57" s="190"/>
      <c r="AM57" s="194"/>
      <c r="AN57" s="217"/>
      <c r="AO57" s="311"/>
      <c r="AP57" s="311"/>
      <c r="AQ57" s="311"/>
      <c r="AR57" s="311"/>
      <c r="AS57" s="312"/>
      <c r="AT57" s="338"/>
      <c r="AU57" s="338"/>
      <c r="AV57" s="338"/>
      <c r="AW57" s="338"/>
      <c r="AX57" s="344"/>
      <c r="AY57" s="359">
        <v>0</v>
      </c>
      <c r="AZ57" s="214"/>
      <c r="BA57" s="216"/>
      <c r="BB57" s="198"/>
    </row>
    <row r="58" spans="1:54" ht="16.45" customHeight="1" x14ac:dyDescent="0.3">
      <c r="A58" s="419" t="s">
        <v>312</v>
      </c>
      <c r="B58" s="419" t="s">
        <v>313</v>
      </c>
      <c r="C58" s="418" t="s">
        <v>316</v>
      </c>
      <c r="D58" s="201" t="s">
        <v>41</v>
      </c>
      <c r="E58" s="186">
        <v>100</v>
      </c>
      <c r="F58" s="189">
        <f>O58+AH58</f>
        <v>100</v>
      </c>
      <c r="G58" s="217">
        <f t="shared" si="17"/>
        <v>1</v>
      </c>
      <c r="H58" s="190"/>
      <c r="I58" s="190"/>
      <c r="J58" s="190"/>
      <c r="K58" s="190"/>
      <c r="L58" s="190"/>
      <c r="M58" s="190"/>
      <c r="N58" s="196">
        <v>55</v>
      </c>
      <c r="O58" s="194">
        <v>55</v>
      </c>
      <c r="P58" s="217">
        <f>O58/N58</f>
        <v>1</v>
      </c>
      <c r="Q58" s="196"/>
      <c r="R58" s="194"/>
      <c r="S58" s="217"/>
      <c r="T58" s="274"/>
      <c r="U58" s="274"/>
      <c r="V58" s="275"/>
      <c r="W58" s="276"/>
      <c r="X58" s="274"/>
      <c r="Y58" s="275"/>
      <c r="Z58" s="196"/>
      <c r="AA58" s="190"/>
      <c r="AB58" s="190"/>
      <c r="AC58" s="194"/>
      <c r="AD58" s="217"/>
      <c r="AE58" s="298">
        <v>45</v>
      </c>
      <c r="AF58" s="297"/>
      <c r="AG58" s="297"/>
      <c r="AH58" s="295">
        <v>45</v>
      </c>
      <c r="AI58" s="217"/>
      <c r="AJ58" s="196"/>
      <c r="AK58" s="190"/>
      <c r="AL58" s="190"/>
      <c r="AM58" s="194"/>
      <c r="AN58" s="217"/>
      <c r="AO58" s="311"/>
      <c r="AP58" s="311"/>
      <c r="AQ58" s="311"/>
      <c r="AR58" s="311"/>
      <c r="AS58" s="312"/>
      <c r="AT58" s="338"/>
      <c r="AU58" s="338"/>
      <c r="AV58" s="338"/>
      <c r="AW58" s="338"/>
      <c r="AX58" s="344"/>
      <c r="AY58" s="359"/>
      <c r="AZ58" s="214"/>
      <c r="BA58" s="216"/>
      <c r="BB58" s="198"/>
    </row>
    <row r="59" spans="1:54" ht="45.1" customHeight="1" x14ac:dyDescent="0.3">
      <c r="A59" s="419"/>
      <c r="B59" s="419"/>
      <c r="C59" s="418"/>
      <c r="D59" s="201" t="s">
        <v>43</v>
      </c>
      <c r="E59" s="186">
        <v>100</v>
      </c>
      <c r="F59" s="189">
        <f>O59+AH59</f>
        <v>100</v>
      </c>
      <c r="G59" s="217">
        <f t="shared" si="17"/>
        <v>1</v>
      </c>
      <c r="H59" s="190"/>
      <c r="I59" s="190"/>
      <c r="J59" s="190"/>
      <c r="K59" s="190"/>
      <c r="L59" s="190"/>
      <c r="M59" s="190"/>
      <c r="N59" s="196">
        <v>55</v>
      </c>
      <c r="O59" s="194">
        <v>55</v>
      </c>
      <c r="P59" s="217">
        <f>O59/N59</f>
        <v>1</v>
      </c>
      <c r="Q59" s="196"/>
      <c r="R59" s="194"/>
      <c r="S59" s="217"/>
      <c r="T59" s="274"/>
      <c r="U59" s="274"/>
      <c r="V59" s="275"/>
      <c r="W59" s="276"/>
      <c r="X59" s="274"/>
      <c r="Y59" s="275"/>
      <c r="Z59" s="196"/>
      <c r="AA59" s="190"/>
      <c r="AB59" s="190"/>
      <c r="AC59" s="194"/>
      <c r="AD59" s="217"/>
      <c r="AE59" s="196">
        <v>45</v>
      </c>
      <c r="AF59" s="190"/>
      <c r="AG59" s="190"/>
      <c r="AH59" s="194">
        <v>45</v>
      </c>
      <c r="AI59" s="296">
        <f>AH59/AE59</f>
        <v>1</v>
      </c>
      <c r="AJ59" s="196"/>
      <c r="AK59" s="190"/>
      <c r="AL59" s="190"/>
      <c r="AM59" s="194"/>
      <c r="AN59" s="217"/>
      <c r="AO59" s="311"/>
      <c r="AP59" s="311"/>
      <c r="AQ59" s="311"/>
      <c r="AR59" s="311"/>
      <c r="AS59" s="312"/>
      <c r="AT59" s="338"/>
      <c r="AU59" s="338"/>
      <c r="AV59" s="338"/>
      <c r="AW59" s="338"/>
      <c r="AX59" s="344"/>
      <c r="AY59" s="359"/>
      <c r="AZ59" s="214"/>
      <c r="BA59" s="216"/>
      <c r="BB59" s="198"/>
    </row>
    <row r="60" spans="1:54" ht="16.45" hidden="1" customHeight="1" x14ac:dyDescent="0.3">
      <c r="A60" s="422" t="s">
        <v>314</v>
      </c>
      <c r="B60" s="422" t="s">
        <v>315</v>
      </c>
      <c r="C60" s="418" t="s">
        <v>317</v>
      </c>
      <c r="D60" s="201" t="s">
        <v>41</v>
      </c>
      <c r="E60" s="189"/>
      <c r="F60" s="189"/>
      <c r="G60" s="217"/>
      <c r="H60" s="190"/>
      <c r="I60" s="190"/>
      <c r="J60" s="190"/>
      <c r="K60" s="190"/>
      <c r="L60" s="190"/>
      <c r="M60" s="190"/>
      <c r="N60" s="196"/>
      <c r="O60" s="194"/>
      <c r="P60" s="217"/>
      <c r="Q60" s="196"/>
      <c r="R60" s="194"/>
      <c r="S60" s="217"/>
      <c r="T60" s="274"/>
      <c r="U60" s="274"/>
      <c r="V60" s="275"/>
      <c r="W60" s="276"/>
      <c r="X60" s="274"/>
      <c r="Y60" s="275"/>
      <c r="Z60" s="196"/>
      <c r="AA60" s="190"/>
      <c r="AB60" s="190"/>
      <c r="AC60" s="194"/>
      <c r="AD60" s="217"/>
      <c r="AE60" s="196"/>
      <c r="AF60" s="190"/>
      <c r="AG60" s="190"/>
      <c r="AH60" s="194"/>
      <c r="AI60" s="217"/>
      <c r="AJ60" s="196"/>
      <c r="AK60" s="190"/>
      <c r="AL60" s="190"/>
      <c r="AM60" s="194"/>
      <c r="AN60" s="217"/>
      <c r="AO60" s="311"/>
      <c r="AP60" s="311"/>
      <c r="AQ60" s="311"/>
      <c r="AR60" s="311"/>
      <c r="AS60" s="312"/>
      <c r="AT60" s="338"/>
      <c r="AU60" s="338"/>
      <c r="AV60" s="338"/>
      <c r="AW60" s="338"/>
      <c r="AX60" s="344"/>
      <c r="AY60" s="213"/>
      <c r="AZ60" s="214"/>
      <c r="BA60" s="216"/>
      <c r="BB60" s="198"/>
    </row>
    <row r="61" spans="1:54" ht="122.25" hidden="1" customHeight="1" thickBot="1" x14ac:dyDescent="0.35">
      <c r="A61" s="423"/>
      <c r="B61" s="423"/>
      <c r="C61" s="418"/>
      <c r="D61" s="201" t="s">
        <v>43</v>
      </c>
      <c r="E61" s="189"/>
      <c r="F61" s="189"/>
      <c r="G61" s="217"/>
      <c r="H61" s="190"/>
      <c r="I61" s="190"/>
      <c r="J61" s="190"/>
      <c r="K61" s="190"/>
      <c r="L61" s="190"/>
      <c r="M61" s="190"/>
      <c r="N61" s="196"/>
      <c r="O61" s="194"/>
      <c r="P61" s="217"/>
      <c r="Q61" s="196"/>
      <c r="R61" s="194"/>
      <c r="S61" s="217"/>
      <c r="T61" s="274"/>
      <c r="U61" s="274"/>
      <c r="V61" s="275"/>
      <c r="W61" s="276"/>
      <c r="X61" s="274"/>
      <c r="Y61" s="275"/>
      <c r="Z61" s="196"/>
      <c r="AA61" s="190"/>
      <c r="AB61" s="190"/>
      <c r="AC61" s="194"/>
      <c r="AD61" s="217"/>
      <c r="AE61" s="196"/>
      <c r="AF61" s="190"/>
      <c r="AG61" s="190"/>
      <c r="AH61" s="194"/>
      <c r="AI61" s="217"/>
      <c r="AJ61" s="196"/>
      <c r="AK61" s="190"/>
      <c r="AL61" s="190"/>
      <c r="AM61" s="194"/>
      <c r="AN61" s="217"/>
      <c r="AO61" s="311"/>
      <c r="AP61" s="311"/>
      <c r="AQ61" s="311"/>
      <c r="AR61" s="311"/>
      <c r="AS61" s="312"/>
      <c r="AT61" s="338"/>
      <c r="AU61" s="338"/>
      <c r="AV61" s="338"/>
      <c r="AW61" s="338"/>
      <c r="AX61" s="344"/>
      <c r="AY61" s="213"/>
      <c r="AZ61" s="214"/>
      <c r="BA61" s="216"/>
      <c r="BB61" s="198"/>
    </row>
    <row r="62" spans="1:54" ht="23.5" customHeight="1" x14ac:dyDescent="0.3">
      <c r="A62" s="419" t="s">
        <v>318</v>
      </c>
      <c r="B62" s="419" t="s">
        <v>319</v>
      </c>
      <c r="C62" s="419" t="s">
        <v>320</v>
      </c>
      <c r="D62" s="203" t="s">
        <v>321</v>
      </c>
      <c r="E62" s="189">
        <f>100+70.276</f>
        <v>170.27600000000001</v>
      </c>
      <c r="F62" s="337">
        <f>R62+U62+AM62+AW62</f>
        <v>170.27600000000001</v>
      </c>
      <c r="G62" s="217">
        <f t="shared" ref="G62:G69" si="18">F62/E62</f>
        <v>1</v>
      </c>
      <c r="H62" s="190"/>
      <c r="I62" s="190"/>
      <c r="J62" s="190"/>
      <c r="K62" s="190"/>
      <c r="L62" s="190"/>
      <c r="M62" s="190"/>
      <c r="N62" s="196">
        <v>60.1</v>
      </c>
      <c r="O62" s="194">
        <v>60.1</v>
      </c>
      <c r="P62" s="217"/>
      <c r="Q62" s="196">
        <f>SUM(Q63)</f>
        <v>8.75</v>
      </c>
      <c r="R62" s="194">
        <f>SUM(R63)</f>
        <v>8.75</v>
      </c>
      <c r="S62" s="217">
        <v>1</v>
      </c>
      <c r="T62" s="274">
        <v>70.275999999999996</v>
      </c>
      <c r="U62" s="274">
        <v>70.275999999999996</v>
      </c>
      <c r="V62" s="275">
        <v>1</v>
      </c>
      <c r="W62" s="276"/>
      <c r="X62" s="274"/>
      <c r="Y62" s="275"/>
      <c r="Z62" s="196"/>
      <c r="AA62" s="190"/>
      <c r="AB62" s="190"/>
      <c r="AC62" s="194"/>
      <c r="AD62" s="217"/>
      <c r="AE62" s="196"/>
      <c r="AF62" s="190"/>
      <c r="AG62" s="190"/>
      <c r="AH62" s="194"/>
      <c r="AI62" s="217"/>
      <c r="AJ62" s="338">
        <v>77.17</v>
      </c>
      <c r="AK62" s="336"/>
      <c r="AL62" s="336"/>
      <c r="AM62" s="339">
        <v>77.17</v>
      </c>
      <c r="AN62" s="335">
        <f>AM62/AJ62</f>
        <v>1</v>
      </c>
      <c r="AO62" s="311"/>
      <c r="AP62" s="311"/>
      <c r="AQ62" s="311"/>
      <c r="AR62" s="311"/>
      <c r="AS62" s="312"/>
      <c r="AT62" s="338">
        <f>31.15-17.07</f>
        <v>14.079999999999998</v>
      </c>
      <c r="AU62" s="338"/>
      <c r="AV62" s="338"/>
      <c r="AW62" s="338">
        <f>31.15-17.07</f>
        <v>14.079999999999998</v>
      </c>
      <c r="AX62" s="346">
        <f>AW62/AT62</f>
        <v>1</v>
      </c>
      <c r="AY62" s="213">
        <v>0</v>
      </c>
      <c r="AZ62" s="214"/>
      <c r="BA62" s="216"/>
      <c r="BB62" s="198"/>
    </row>
    <row r="63" spans="1:54" ht="99.7" customHeight="1" x14ac:dyDescent="0.3">
      <c r="A63" s="419"/>
      <c r="B63" s="419"/>
      <c r="C63" s="419"/>
      <c r="D63" s="203" t="s">
        <v>43</v>
      </c>
      <c r="E63" s="337">
        <f>100+70.276</f>
        <v>170.27600000000001</v>
      </c>
      <c r="F63" s="337">
        <f>R63+U63+AM63+AW63</f>
        <v>170.27600000000001</v>
      </c>
      <c r="G63" s="217">
        <f t="shared" si="18"/>
        <v>1</v>
      </c>
      <c r="H63" s="190"/>
      <c r="I63" s="190"/>
      <c r="J63" s="190"/>
      <c r="K63" s="190"/>
      <c r="L63" s="190"/>
      <c r="M63" s="190"/>
      <c r="N63" s="196">
        <v>60.1</v>
      </c>
      <c r="O63" s="194">
        <v>60.1</v>
      </c>
      <c r="P63" s="217"/>
      <c r="Q63" s="196">
        <v>8.75</v>
      </c>
      <c r="R63" s="194">
        <v>8.75</v>
      </c>
      <c r="S63" s="217">
        <v>1</v>
      </c>
      <c r="T63" s="274">
        <v>70.275999999999996</v>
      </c>
      <c r="U63" s="274">
        <v>70.275999999999996</v>
      </c>
      <c r="V63" s="275">
        <v>1</v>
      </c>
      <c r="W63" s="276"/>
      <c r="X63" s="274"/>
      <c r="Y63" s="275"/>
      <c r="Z63" s="196"/>
      <c r="AA63" s="190"/>
      <c r="AB63" s="190"/>
      <c r="AC63" s="194"/>
      <c r="AD63" s="217"/>
      <c r="AE63" s="196"/>
      <c r="AF63" s="190"/>
      <c r="AG63" s="190"/>
      <c r="AH63" s="194"/>
      <c r="AI63" s="217"/>
      <c r="AJ63" s="196">
        <v>77.17</v>
      </c>
      <c r="AK63" s="190"/>
      <c r="AL63" s="190"/>
      <c r="AM63" s="194">
        <v>77.17</v>
      </c>
      <c r="AN63" s="300">
        <f>AM63/AJ63</f>
        <v>1</v>
      </c>
      <c r="AO63" s="311"/>
      <c r="AP63" s="311"/>
      <c r="AQ63" s="311"/>
      <c r="AR63" s="311"/>
      <c r="AS63" s="312"/>
      <c r="AT63" s="338">
        <f>31.15-17.07</f>
        <v>14.079999999999998</v>
      </c>
      <c r="AU63" s="338"/>
      <c r="AV63" s="338"/>
      <c r="AW63" s="338">
        <f>31.15-17.07</f>
        <v>14.079999999999998</v>
      </c>
      <c r="AX63" s="346">
        <f>AW63/AT63</f>
        <v>1</v>
      </c>
      <c r="AY63" s="213">
        <v>0</v>
      </c>
      <c r="AZ63" s="214"/>
      <c r="BA63" s="216"/>
      <c r="BB63" s="198"/>
    </row>
    <row r="64" spans="1:54" ht="60.6" customHeight="1" x14ac:dyDescent="0.3">
      <c r="A64" s="419" t="s">
        <v>323</v>
      </c>
      <c r="B64" s="419" t="s">
        <v>322</v>
      </c>
      <c r="C64" s="419" t="s">
        <v>317</v>
      </c>
      <c r="D64" s="203" t="s">
        <v>321</v>
      </c>
      <c r="E64" s="186">
        <v>3301.1</v>
      </c>
      <c r="F64" s="189">
        <v>3301.1</v>
      </c>
      <c r="G64" s="217">
        <f t="shared" si="18"/>
        <v>1</v>
      </c>
      <c r="H64" s="190"/>
      <c r="I64" s="190"/>
      <c r="J64" s="190"/>
      <c r="K64" s="190"/>
      <c r="L64" s="190"/>
      <c r="M64" s="190"/>
      <c r="N64" s="196"/>
      <c r="O64" s="194"/>
      <c r="P64" s="217"/>
      <c r="Q64" s="196"/>
      <c r="R64" s="194"/>
      <c r="S64" s="217"/>
      <c r="T64" s="274">
        <f>SUM(T65)</f>
        <v>977.1</v>
      </c>
      <c r="U64" s="274">
        <f>SUM(U65)</f>
        <v>977.1</v>
      </c>
      <c r="V64" s="275">
        <v>1</v>
      </c>
      <c r="W64" s="276">
        <v>2324</v>
      </c>
      <c r="X64" s="274">
        <v>2324</v>
      </c>
      <c r="Y64" s="275">
        <f t="shared" ref="Y64:Y69" si="19">X64/W64</f>
        <v>1</v>
      </c>
      <c r="Z64" s="218"/>
      <c r="AA64" s="190"/>
      <c r="AB64" s="190"/>
      <c r="AC64" s="194"/>
      <c r="AD64" s="217"/>
      <c r="AE64" s="196"/>
      <c r="AF64" s="190"/>
      <c r="AG64" s="190"/>
      <c r="AH64" s="194"/>
      <c r="AI64" s="217"/>
      <c r="AJ64" s="196"/>
      <c r="AK64" s="190"/>
      <c r="AL64" s="190"/>
      <c r="AM64" s="194"/>
      <c r="AN64" s="217"/>
      <c r="AO64" s="311"/>
      <c r="AP64" s="311"/>
      <c r="AQ64" s="311"/>
      <c r="AR64" s="311"/>
      <c r="AS64" s="312"/>
      <c r="AT64" s="338"/>
      <c r="AU64" s="338"/>
      <c r="AV64" s="338"/>
      <c r="AW64" s="338"/>
      <c r="AX64" s="344"/>
      <c r="AY64" s="213"/>
      <c r="AZ64" s="214"/>
      <c r="BA64" s="216"/>
      <c r="BB64" s="198"/>
    </row>
    <row r="65" spans="1:54" ht="41.35" customHeight="1" x14ac:dyDescent="0.3">
      <c r="A65" s="419"/>
      <c r="B65" s="419"/>
      <c r="C65" s="419"/>
      <c r="D65" s="203" t="s">
        <v>43</v>
      </c>
      <c r="E65" s="186">
        <f>SUM(T65+W65+Z65)</f>
        <v>3301.1</v>
      </c>
      <c r="F65" s="186">
        <f>SUM(U65+X65+AC65)</f>
        <v>3301.1</v>
      </c>
      <c r="G65" s="217">
        <f t="shared" si="18"/>
        <v>1</v>
      </c>
      <c r="H65" s="190"/>
      <c r="I65" s="190"/>
      <c r="J65" s="190"/>
      <c r="K65" s="190"/>
      <c r="L65" s="190"/>
      <c r="M65" s="190"/>
      <c r="N65" s="196"/>
      <c r="O65" s="194"/>
      <c r="P65" s="217"/>
      <c r="Q65" s="196"/>
      <c r="R65" s="194"/>
      <c r="S65" s="217"/>
      <c r="T65" s="274">
        <v>977.1</v>
      </c>
      <c r="U65" s="274">
        <v>977.1</v>
      </c>
      <c r="V65" s="275">
        <v>1</v>
      </c>
      <c r="W65" s="276">
        <v>2324</v>
      </c>
      <c r="X65" s="274">
        <v>2324</v>
      </c>
      <c r="Y65" s="275">
        <f t="shared" si="19"/>
        <v>1</v>
      </c>
      <c r="Z65" s="218"/>
      <c r="AA65" s="190"/>
      <c r="AB65" s="190"/>
      <c r="AC65" s="194"/>
      <c r="AD65" s="217"/>
      <c r="AE65" s="196"/>
      <c r="AF65" s="190"/>
      <c r="AG65" s="190"/>
      <c r="AH65" s="194"/>
      <c r="AI65" s="217"/>
      <c r="AJ65" s="196"/>
      <c r="AK65" s="190"/>
      <c r="AL65" s="190"/>
      <c r="AM65" s="194"/>
      <c r="AN65" s="217"/>
      <c r="AO65" s="311"/>
      <c r="AP65" s="311"/>
      <c r="AQ65" s="311"/>
      <c r="AR65" s="311"/>
      <c r="AS65" s="312"/>
      <c r="AT65" s="338"/>
      <c r="AU65" s="338"/>
      <c r="AV65" s="338"/>
      <c r="AW65" s="338"/>
      <c r="AX65" s="344"/>
      <c r="AY65" s="213"/>
      <c r="AZ65" s="214"/>
      <c r="BA65" s="216"/>
      <c r="BB65" s="198"/>
    </row>
    <row r="66" spans="1:54" s="241" customFormat="1" ht="87.85" customHeight="1" x14ac:dyDescent="0.3">
      <c r="A66" s="419"/>
      <c r="B66" s="212" t="s">
        <v>301</v>
      </c>
      <c r="C66" s="419"/>
      <c r="D66" s="212" t="s">
        <v>43</v>
      </c>
      <c r="E66" s="213">
        <v>457.7</v>
      </c>
      <c r="F66" s="213">
        <f>X66</f>
        <v>457.7</v>
      </c>
      <c r="G66" s="216">
        <f t="shared" si="18"/>
        <v>1</v>
      </c>
      <c r="H66" s="214"/>
      <c r="I66" s="214"/>
      <c r="J66" s="214"/>
      <c r="K66" s="214"/>
      <c r="L66" s="214"/>
      <c r="M66" s="214"/>
      <c r="N66" s="196"/>
      <c r="O66" s="194"/>
      <c r="P66" s="216"/>
      <c r="Q66" s="196"/>
      <c r="R66" s="194"/>
      <c r="S66" s="216"/>
      <c r="T66" s="274"/>
      <c r="U66" s="274"/>
      <c r="V66" s="275"/>
      <c r="W66" s="276">
        <v>457.7</v>
      </c>
      <c r="X66" s="274">
        <v>457.7</v>
      </c>
      <c r="Y66" s="275">
        <f t="shared" si="19"/>
        <v>1</v>
      </c>
      <c r="Z66" s="196"/>
      <c r="AA66" s="214"/>
      <c r="AB66" s="214"/>
      <c r="AC66" s="194"/>
      <c r="AD66" s="216"/>
      <c r="AE66" s="196"/>
      <c r="AF66" s="214"/>
      <c r="AG66" s="214"/>
      <c r="AH66" s="214"/>
      <c r="AI66" s="216"/>
      <c r="AJ66" s="196"/>
      <c r="AK66" s="214"/>
      <c r="AL66" s="214"/>
      <c r="AM66" s="214"/>
      <c r="AN66" s="216"/>
      <c r="AO66" s="311"/>
      <c r="AP66" s="311"/>
      <c r="AQ66" s="311"/>
      <c r="AR66" s="311"/>
      <c r="AS66" s="312"/>
      <c r="AT66" s="338"/>
      <c r="AU66" s="338"/>
      <c r="AV66" s="338"/>
      <c r="AW66" s="338"/>
      <c r="AX66" s="344"/>
      <c r="AY66" s="213">
        <v>37.5</v>
      </c>
      <c r="AZ66" s="214"/>
      <c r="BA66" s="216"/>
      <c r="BB66" s="215"/>
    </row>
    <row r="67" spans="1:54" ht="26" customHeight="1" x14ac:dyDescent="0.3">
      <c r="A67" s="419" t="s">
        <v>324</v>
      </c>
      <c r="B67" s="419" t="s">
        <v>325</v>
      </c>
      <c r="C67" s="419" t="s">
        <v>317</v>
      </c>
      <c r="D67" s="203" t="s">
        <v>321</v>
      </c>
      <c r="E67" s="189">
        <v>40</v>
      </c>
      <c r="F67" s="189">
        <v>40</v>
      </c>
      <c r="G67" s="217">
        <f t="shared" si="18"/>
        <v>1</v>
      </c>
      <c r="H67" s="190"/>
      <c r="I67" s="190"/>
      <c r="J67" s="190"/>
      <c r="K67" s="190"/>
      <c r="L67" s="190"/>
      <c r="M67" s="190"/>
      <c r="N67" s="196"/>
      <c r="O67" s="194"/>
      <c r="P67" s="217"/>
      <c r="Q67" s="196"/>
      <c r="R67" s="194"/>
      <c r="S67" s="217"/>
      <c r="T67" s="274"/>
      <c r="U67" s="274"/>
      <c r="V67" s="275"/>
      <c r="W67" s="276">
        <v>40</v>
      </c>
      <c r="X67" s="274">
        <v>40</v>
      </c>
      <c r="Y67" s="275">
        <f t="shared" si="19"/>
        <v>1</v>
      </c>
      <c r="Z67" s="196"/>
      <c r="AA67" s="190"/>
      <c r="AB67" s="190"/>
      <c r="AC67" s="194"/>
      <c r="AD67" s="217"/>
      <c r="AE67" s="196"/>
      <c r="AF67" s="190"/>
      <c r="AG67" s="190"/>
      <c r="AH67" s="194"/>
      <c r="AI67" s="217"/>
      <c r="AJ67" s="196"/>
      <c r="AK67" s="190"/>
      <c r="AL67" s="190"/>
      <c r="AM67" s="194"/>
      <c r="AN67" s="217"/>
      <c r="AO67" s="311"/>
      <c r="AP67" s="311"/>
      <c r="AQ67" s="311"/>
      <c r="AR67" s="311"/>
      <c r="AS67" s="312"/>
      <c r="AT67" s="338"/>
      <c r="AU67" s="338"/>
      <c r="AV67" s="338"/>
      <c r="AW67" s="338"/>
      <c r="AX67" s="344"/>
      <c r="AY67" s="213"/>
      <c r="AZ67" s="214"/>
      <c r="BA67" s="216"/>
      <c r="BB67" s="198"/>
    </row>
    <row r="68" spans="1:54" ht="16.899999999999999" customHeight="1" x14ac:dyDescent="0.3">
      <c r="A68" s="419"/>
      <c r="B68" s="419"/>
      <c r="C68" s="419"/>
      <c r="D68" s="203" t="s">
        <v>43</v>
      </c>
      <c r="E68" s="189">
        <v>40</v>
      </c>
      <c r="F68" s="189">
        <f>X68</f>
        <v>40</v>
      </c>
      <c r="G68" s="217">
        <f t="shared" si="18"/>
        <v>1</v>
      </c>
      <c r="H68" s="190"/>
      <c r="I68" s="190"/>
      <c r="J68" s="190"/>
      <c r="K68" s="190"/>
      <c r="L68" s="190"/>
      <c r="M68" s="190"/>
      <c r="N68" s="196"/>
      <c r="O68" s="194"/>
      <c r="P68" s="217"/>
      <c r="Q68" s="196"/>
      <c r="R68" s="194"/>
      <c r="S68" s="217"/>
      <c r="T68" s="274"/>
      <c r="U68" s="274"/>
      <c r="V68" s="275"/>
      <c r="W68" s="276">
        <v>40</v>
      </c>
      <c r="X68" s="274">
        <v>40</v>
      </c>
      <c r="Y68" s="275">
        <f t="shared" si="19"/>
        <v>1</v>
      </c>
      <c r="Z68" s="196"/>
      <c r="AA68" s="190"/>
      <c r="AB68" s="190"/>
      <c r="AC68" s="194"/>
      <c r="AD68" s="217"/>
      <c r="AE68" s="196"/>
      <c r="AF68" s="190"/>
      <c r="AG68" s="190"/>
      <c r="AH68" s="194"/>
      <c r="AI68" s="217"/>
      <c r="AJ68" s="196"/>
      <c r="AK68" s="190"/>
      <c r="AL68" s="190"/>
      <c r="AM68" s="194"/>
      <c r="AN68" s="217"/>
      <c r="AO68" s="311"/>
      <c r="AP68" s="311"/>
      <c r="AQ68" s="311"/>
      <c r="AR68" s="311"/>
      <c r="AS68" s="312"/>
      <c r="AT68" s="338"/>
      <c r="AU68" s="338"/>
      <c r="AV68" s="338"/>
      <c r="AW68" s="338"/>
      <c r="AX68" s="344"/>
      <c r="AY68" s="213"/>
      <c r="AZ68" s="214"/>
      <c r="BA68" s="216"/>
      <c r="BB68" s="198"/>
    </row>
    <row r="69" spans="1:54" ht="88.45" customHeight="1" x14ac:dyDescent="0.3">
      <c r="A69" s="419"/>
      <c r="B69" s="203" t="s">
        <v>301</v>
      </c>
      <c r="C69" s="422"/>
      <c r="D69" s="203" t="s">
        <v>43</v>
      </c>
      <c r="E69" s="189">
        <f>E68/100*15</f>
        <v>6</v>
      </c>
      <c r="F69" s="189">
        <f>X69</f>
        <v>6</v>
      </c>
      <c r="G69" s="217">
        <f t="shared" si="18"/>
        <v>1</v>
      </c>
      <c r="H69" s="190"/>
      <c r="I69" s="190"/>
      <c r="J69" s="190"/>
      <c r="K69" s="190"/>
      <c r="L69" s="190"/>
      <c r="M69" s="190"/>
      <c r="N69" s="196"/>
      <c r="O69" s="194"/>
      <c r="P69" s="217"/>
      <c r="Q69" s="196"/>
      <c r="R69" s="194"/>
      <c r="S69" s="217"/>
      <c r="T69" s="274"/>
      <c r="U69" s="274"/>
      <c r="V69" s="275"/>
      <c r="W69" s="276">
        <v>6</v>
      </c>
      <c r="X69" s="274">
        <v>6</v>
      </c>
      <c r="Y69" s="275">
        <f t="shared" si="19"/>
        <v>1</v>
      </c>
      <c r="Z69" s="196"/>
      <c r="AA69" s="190"/>
      <c r="AB69" s="190"/>
      <c r="AC69" s="194"/>
      <c r="AD69" s="217"/>
      <c r="AE69" s="196"/>
      <c r="AF69" s="190"/>
      <c r="AG69" s="190"/>
      <c r="AH69" s="194"/>
      <c r="AI69" s="217"/>
      <c r="AJ69" s="196"/>
      <c r="AK69" s="190"/>
      <c r="AL69" s="190"/>
      <c r="AM69" s="194"/>
      <c r="AN69" s="217"/>
      <c r="AO69" s="311"/>
      <c r="AP69" s="311"/>
      <c r="AQ69" s="311"/>
      <c r="AR69" s="311"/>
      <c r="AS69" s="312"/>
      <c r="AT69" s="338"/>
      <c r="AU69" s="338"/>
      <c r="AV69" s="338"/>
      <c r="AW69" s="338"/>
      <c r="AX69" s="344"/>
      <c r="AY69" s="213"/>
      <c r="AZ69" s="214"/>
      <c r="BA69" s="216"/>
      <c r="BB69" s="198"/>
    </row>
    <row r="70" spans="1:54" ht="16.45" customHeight="1" x14ac:dyDescent="0.3">
      <c r="A70" s="419" t="s">
        <v>326</v>
      </c>
      <c r="B70" s="419" t="s">
        <v>327</v>
      </c>
      <c r="C70" s="419" t="s">
        <v>328</v>
      </c>
      <c r="D70" s="419" t="s">
        <v>321</v>
      </c>
      <c r="E70" s="439">
        <f>E75</f>
        <v>601.91000000000008</v>
      </c>
      <c r="F70" s="439">
        <f>F75</f>
        <v>140.1</v>
      </c>
      <c r="G70" s="443">
        <v>0.37206559120134231</v>
      </c>
      <c r="H70" s="444"/>
      <c r="I70" s="444"/>
      <c r="J70" s="444"/>
      <c r="K70" s="444"/>
      <c r="L70" s="444"/>
      <c r="M70" s="444"/>
      <c r="N70" s="441"/>
      <c r="O70" s="442"/>
      <c r="P70" s="443"/>
      <c r="Q70" s="441"/>
      <c r="R70" s="442"/>
      <c r="S70" s="443"/>
      <c r="T70" s="448"/>
      <c r="U70" s="448"/>
      <c r="V70" s="449"/>
      <c r="W70" s="450"/>
      <c r="X70" s="448"/>
      <c r="Y70" s="449"/>
      <c r="Z70" s="441"/>
      <c r="AA70" s="444"/>
      <c r="AB70" s="444"/>
      <c r="AC70" s="442"/>
      <c r="AD70" s="443"/>
      <c r="AE70" s="441"/>
      <c r="AF70" s="444"/>
      <c r="AG70" s="444"/>
      <c r="AH70" s="442"/>
      <c r="AI70" s="443"/>
      <c r="AJ70" s="441"/>
      <c r="AK70" s="444"/>
      <c r="AL70" s="444"/>
      <c r="AM70" s="442"/>
      <c r="AN70" s="443"/>
      <c r="AO70" s="455"/>
      <c r="AP70" s="455"/>
      <c r="AQ70" s="455"/>
      <c r="AR70" s="455"/>
      <c r="AS70" s="456"/>
      <c r="AT70" s="441"/>
      <c r="AU70" s="441"/>
      <c r="AV70" s="441"/>
      <c r="AW70" s="441"/>
      <c r="AX70" s="453"/>
      <c r="AY70" s="454">
        <v>150</v>
      </c>
      <c r="AZ70" s="451"/>
      <c r="BA70" s="452"/>
      <c r="BB70" s="198"/>
    </row>
    <row r="71" spans="1:54" ht="16.45" customHeight="1" x14ac:dyDescent="0.3">
      <c r="A71" s="419"/>
      <c r="B71" s="419"/>
      <c r="C71" s="419"/>
      <c r="D71" s="419"/>
      <c r="E71" s="439"/>
      <c r="F71" s="439"/>
      <c r="G71" s="443"/>
      <c r="H71" s="444"/>
      <c r="I71" s="444"/>
      <c r="J71" s="444"/>
      <c r="K71" s="444"/>
      <c r="L71" s="444"/>
      <c r="M71" s="444"/>
      <c r="N71" s="441"/>
      <c r="O71" s="442"/>
      <c r="P71" s="443"/>
      <c r="Q71" s="441"/>
      <c r="R71" s="442"/>
      <c r="S71" s="443"/>
      <c r="T71" s="448"/>
      <c r="U71" s="448"/>
      <c r="V71" s="449"/>
      <c r="W71" s="450"/>
      <c r="X71" s="448"/>
      <c r="Y71" s="449"/>
      <c r="Z71" s="441"/>
      <c r="AA71" s="444"/>
      <c r="AB71" s="444"/>
      <c r="AC71" s="442"/>
      <c r="AD71" s="443"/>
      <c r="AE71" s="441"/>
      <c r="AF71" s="444"/>
      <c r="AG71" s="444"/>
      <c r="AH71" s="442"/>
      <c r="AI71" s="443"/>
      <c r="AJ71" s="441"/>
      <c r="AK71" s="444"/>
      <c r="AL71" s="444"/>
      <c r="AM71" s="442"/>
      <c r="AN71" s="443"/>
      <c r="AO71" s="455"/>
      <c r="AP71" s="455"/>
      <c r="AQ71" s="455"/>
      <c r="AR71" s="455"/>
      <c r="AS71" s="456"/>
      <c r="AT71" s="441"/>
      <c r="AU71" s="441"/>
      <c r="AV71" s="441"/>
      <c r="AW71" s="441"/>
      <c r="AX71" s="453"/>
      <c r="AY71" s="454"/>
      <c r="AZ71" s="451"/>
      <c r="BA71" s="452"/>
      <c r="BB71" s="198"/>
    </row>
    <row r="72" spans="1:54" ht="16.45" customHeight="1" x14ac:dyDescent="0.3">
      <c r="A72" s="419"/>
      <c r="B72" s="419"/>
      <c r="C72" s="419"/>
      <c r="D72" s="419"/>
      <c r="E72" s="439"/>
      <c r="F72" s="439"/>
      <c r="G72" s="443"/>
      <c r="H72" s="444"/>
      <c r="I72" s="444"/>
      <c r="J72" s="444"/>
      <c r="K72" s="444"/>
      <c r="L72" s="444"/>
      <c r="M72" s="444"/>
      <c r="N72" s="441"/>
      <c r="O72" s="442"/>
      <c r="P72" s="443"/>
      <c r="Q72" s="441"/>
      <c r="R72" s="442"/>
      <c r="S72" s="443"/>
      <c r="T72" s="448"/>
      <c r="U72" s="448"/>
      <c r="V72" s="449"/>
      <c r="W72" s="450"/>
      <c r="X72" s="448"/>
      <c r="Y72" s="449"/>
      <c r="Z72" s="441"/>
      <c r="AA72" s="444"/>
      <c r="AB72" s="444"/>
      <c r="AC72" s="442"/>
      <c r="AD72" s="443"/>
      <c r="AE72" s="441"/>
      <c r="AF72" s="444"/>
      <c r="AG72" s="444"/>
      <c r="AH72" s="442"/>
      <c r="AI72" s="443"/>
      <c r="AJ72" s="441"/>
      <c r="AK72" s="444"/>
      <c r="AL72" s="444"/>
      <c r="AM72" s="442"/>
      <c r="AN72" s="443"/>
      <c r="AO72" s="455"/>
      <c r="AP72" s="455"/>
      <c r="AQ72" s="455"/>
      <c r="AR72" s="455"/>
      <c r="AS72" s="456"/>
      <c r="AT72" s="441"/>
      <c r="AU72" s="441"/>
      <c r="AV72" s="441"/>
      <c r="AW72" s="441"/>
      <c r="AX72" s="453"/>
      <c r="AY72" s="454"/>
      <c r="AZ72" s="451"/>
      <c r="BA72" s="452"/>
      <c r="BB72" s="198"/>
    </row>
    <row r="73" spans="1:54" ht="4.25" customHeight="1" x14ac:dyDescent="0.3">
      <c r="A73" s="419"/>
      <c r="B73" s="419"/>
      <c r="C73" s="419"/>
      <c r="D73" s="419"/>
      <c r="E73" s="439"/>
      <c r="F73" s="439"/>
      <c r="G73" s="443"/>
      <c r="H73" s="444"/>
      <c r="I73" s="444"/>
      <c r="J73" s="444"/>
      <c r="K73" s="444"/>
      <c r="L73" s="444"/>
      <c r="M73" s="444"/>
      <c r="N73" s="441"/>
      <c r="O73" s="442"/>
      <c r="P73" s="443"/>
      <c r="Q73" s="441"/>
      <c r="R73" s="442"/>
      <c r="S73" s="443"/>
      <c r="T73" s="448"/>
      <c r="U73" s="448"/>
      <c r="V73" s="449"/>
      <c r="W73" s="450"/>
      <c r="X73" s="448"/>
      <c r="Y73" s="449"/>
      <c r="Z73" s="441"/>
      <c r="AA73" s="444"/>
      <c r="AB73" s="444"/>
      <c r="AC73" s="442"/>
      <c r="AD73" s="443"/>
      <c r="AE73" s="441"/>
      <c r="AF73" s="444"/>
      <c r="AG73" s="444"/>
      <c r="AH73" s="442"/>
      <c r="AI73" s="443"/>
      <c r="AJ73" s="441"/>
      <c r="AK73" s="444"/>
      <c r="AL73" s="444"/>
      <c r="AM73" s="442"/>
      <c r="AN73" s="443"/>
      <c r="AO73" s="455"/>
      <c r="AP73" s="455"/>
      <c r="AQ73" s="455"/>
      <c r="AR73" s="455"/>
      <c r="AS73" s="456"/>
      <c r="AT73" s="441"/>
      <c r="AU73" s="441"/>
      <c r="AV73" s="441"/>
      <c r="AW73" s="441"/>
      <c r="AX73" s="453"/>
      <c r="AY73" s="454"/>
      <c r="AZ73" s="451"/>
      <c r="BA73" s="452"/>
      <c r="BB73" s="198"/>
    </row>
    <row r="74" spans="1:54" ht="16.3" hidden="1" customHeight="1" x14ac:dyDescent="0.3">
      <c r="A74" s="419"/>
      <c r="B74" s="419"/>
      <c r="C74" s="419"/>
      <c r="D74" s="419"/>
      <c r="E74" s="439"/>
      <c r="F74" s="439"/>
      <c r="G74" s="443"/>
      <c r="H74" s="444"/>
      <c r="I74" s="444"/>
      <c r="J74" s="444"/>
      <c r="K74" s="444"/>
      <c r="L74" s="444"/>
      <c r="M74" s="444"/>
      <c r="N74" s="441"/>
      <c r="O74" s="442"/>
      <c r="P74" s="443"/>
      <c r="Q74" s="441"/>
      <c r="R74" s="442"/>
      <c r="S74" s="443"/>
      <c r="T74" s="448"/>
      <c r="U74" s="448"/>
      <c r="V74" s="449"/>
      <c r="W74" s="450"/>
      <c r="X74" s="448"/>
      <c r="Y74" s="449"/>
      <c r="Z74" s="441"/>
      <c r="AA74" s="444"/>
      <c r="AB74" s="444"/>
      <c r="AC74" s="442"/>
      <c r="AD74" s="443"/>
      <c r="AE74" s="441"/>
      <c r="AF74" s="444"/>
      <c r="AG74" s="444"/>
      <c r="AH74" s="442"/>
      <c r="AI74" s="443"/>
      <c r="AJ74" s="441"/>
      <c r="AK74" s="444"/>
      <c r="AL74" s="444"/>
      <c r="AM74" s="442"/>
      <c r="AN74" s="443"/>
      <c r="AO74" s="455"/>
      <c r="AP74" s="455"/>
      <c r="AQ74" s="455"/>
      <c r="AR74" s="455"/>
      <c r="AS74" s="456"/>
      <c r="AT74" s="441"/>
      <c r="AU74" s="441"/>
      <c r="AV74" s="441"/>
      <c r="AW74" s="441"/>
      <c r="AX74" s="453"/>
      <c r="AY74" s="454"/>
      <c r="AZ74" s="451"/>
      <c r="BA74" s="452"/>
      <c r="BB74" s="198"/>
    </row>
    <row r="75" spans="1:54" ht="22.25" customHeight="1" x14ac:dyDescent="0.3">
      <c r="A75" s="419"/>
      <c r="B75" s="419"/>
      <c r="C75" s="419"/>
      <c r="D75" s="203" t="s">
        <v>43</v>
      </c>
      <c r="E75" s="189">
        <f>150+451.91</f>
        <v>601.91000000000008</v>
      </c>
      <c r="F75" s="189">
        <f>AR75</f>
        <v>140.1</v>
      </c>
      <c r="G75" s="303">
        <f t="shared" ref="G75:G81" si="20">F75/E75</f>
        <v>0.23275905035636552</v>
      </c>
      <c r="H75" s="190"/>
      <c r="I75" s="190"/>
      <c r="J75" s="190"/>
      <c r="K75" s="190"/>
      <c r="L75" s="190"/>
      <c r="M75" s="190"/>
      <c r="N75" s="196"/>
      <c r="O75" s="194"/>
      <c r="P75" s="217"/>
      <c r="Q75" s="196"/>
      <c r="R75" s="194"/>
      <c r="S75" s="217"/>
      <c r="T75" s="274"/>
      <c r="U75" s="274"/>
      <c r="V75" s="275"/>
      <c r="W75" s="276"/>
      <c r="X75" s="274"/>
      <c r="Y75" s="275"/>
      <c r="Z75" s="196"/>
      <c r="AA75" s="190"/>
      <c r="AB75" s="190"/>
      <c r="AC75" s="194"/>
      <c r="AD75" s="217"/>
      <c r="AE75" s="196"/>
      <c r="AF75" s="190"/>
      <c r="AG75" s="190"/>
      <c r="AH75" s="194"/>
      <c r="AI75" s="217"/>
      <c r="AJ75" s="196"/>
      <c r="AK75" s="190"/>
      <c r="AL75" s="190"/>
      <c r="AM75" s="194"/>
      <c r="AN75" s="217"/>
      <c r="AO75" s="311">
        <v>223.95</v>
      </c>
      <c r="AP75" s="311"/>
      <c r="AQ75" s="311"/>
      <c r="AR75" s="311">
        <v>140.1</v>
      </c>
      <c r="AS75" s="312">
        <f>AR75/AO75</f>
        <v>0.62558606831882113</v>
      </c>
      <c r="AT75" s="338"/>
      <c r="AU75" s="338"/>
      <c r="AV75" s="338"/>
      <c r="AW75" s="338"/>
      <c r="AX75" s="344"/>
      <c r="AY75" s="213">
        <v>150</v>
      </c>
      <c r="AZ75" s="214"/>
      <c r="BA75" s="216"/>
      <c r="BB75" s="198"/>
    </row>
    <row r="76" spans="1:54" ht="59.95" customHeight="1" x14ac:dyDescent="0.3">
      <c r="A76" s="419" t="s">
        <v>329</v>
      </c>
      <c r="B76" s="419" t="s">
        <v>330</v>
      </c>
      <c r="C76" s="419" t="s">
        <v>317</v>
      </c>
      <c r="D76" s="203" t="s">
        <v>321</v>
      </c>
      <c r="E76" s="189">
        <v>50</v>
      </c>
      <c r="F76" s="189">
        <v>50</v>
      </c>
      <c r="G76" s="217">
        <f t="shared" si="20"/>
        <v>1</v>
      </c>
      <c r="H76" s="190"/>
      <c r="I76" s="190"/>
      <c r="J76" s="190"/>
      <c r="K76" s="190"/>
      <c r="L76" s="190"/>
      <c r="M76" s="190"/>
      <c r="N76" s="196"/>
      <c r="O76" s="194"/>
      <c r="P76" s="217"/>
      <c r="Q76" s="196"/>
      <c r="R76" s="194"/>
      <c r="S76" s="217"/>
      <c r="T76" s="274">
        <v>50</v>
      </c>
      <c r="U76" s="274">
        <v>50</v>
      </c>
      <c r="V76" s="275">
        <v>1</v>
      </c>
      <c r="W76" s="276"/>
      <c r="X76" s="274"/>
      <c r="Y76" s="275"/>
      <c r="Z76" s="196"/>
      <c r="AA76" s="190"/>
      <c r="AB76" s="190"/>
      <c r="AC76" s="194"/>
      <c r="AD76" s="217"/>
      <c r="AE76" s="196"/>
      <c r="AF76" s="190"/>
      <c r="AG76" s="190"/>
      <c r="AH76" s="194"/>
      <c r="AI76" s="217"/>
      <c r="AJ76" s="196"/>
      <c r="AK76" s="190"/>
      <c r="AL76" s="190"/>
      <c r="AM76" s="194"/>
      <c r="AN76" s="217"/>
      <c r="AO76" s="311"/>
      <c r="AP76" s="311"/>
      <c r="AQ76" s="311"/>
      <c r="AR76" s="311"/>
      <c r="AS76" s="312"/>
      <c r="AT76" s="338"/>
      <c r="AU76" s="338"/>
      <c r="AV76" s="338"/>
      <c r="AW76" s="338"/>
      <c r="AX76" s="344"/>
      <c r="AY76" s="213"/>
      <c r="AZ76" s="214"/>
      <c r="BA76" s="216"/>
      <c r="BB76" s="198"/>
    </row>
    <row r="77" spans="1:54" ht="30.05" customHeight="1" x14ac:dyDescent="0.3">
      <c r="A77" s="419"/>
      <c r="B77" s="419"/>
      <c r="C77" s="419"/>
      <c r="D77" s="203" t="s">
        <v>43</v>
      </c>
      <c r="E77" s="189">
        <v>50</v>
      </c>
      <c r="F77" s="189">
        <v>50</v>
      </c>
      <c r="G77" s="217">
        <f t="shared" si="20"/>
        <v>1</v>
      </c>
      <c r="H77" s="190"/>
      <c r="I77" s="190"/>
      <c r="J77" s="190"/>
      <c r="K77" s="190"/>
      <c r="L77" s="190"/>
      <c r="M77" s="190"/>
      <c r="N77" s="196"/>
      <c r="O77" s="194"/>
      <c r="P77" s="217"/>
      <c r="Q77" s="196"/>
      <c r="R77" s="194"/>
      <c r="S77" s="217"/>
      <c r="T77" s="274">
        <v>50</v>
      </c>
      <c r="U77" s="274">
        <v>50</v>
      </c>
      <c r="V77" s="275">
        <v>1</v>
      </c>
      <c r="W77" s="276"/>
      <c r="X77" s="274"/>
      <c r="Y77" s="275"/>
      <c r="Z77" s="196"/>
      <c r="AA77" s="190"/>
      <c r="AB77" s="190"/>
      <c r="AC77" s="194"/>
      <c r="AD77" s="217"/>
      <c r="AE77" s="196"/>
      <c r="AF77" s="190"/>
      <c r="AG77" s="190"/>
      <c r="AH77" s="194"/>
      <c r="AI77" s="217"/>
      <c r="AJ77" s="196"/>
      <c r="AK77" s="190"/>
      <c r="AL77" s="190"/>
      <c r="AM77" s="194"/>
      <c r="AN77" s="217"/>
      <c r="AO77" s="311"/>
      <c r="AP77" s="311"/>
      <c r="AQ77" s="311"/>
      <c r="AR77" s="311"/>
      <c r="AS77" s="312"/>
      <c r="AT77" s="338"/>
      <c r="AU77" s="338"/>
      <c r="AV77" s="338"/>
      <c r="AW77" s="338"/>
      <c r="AX77" s="344"/>
      <c r="AY77" s="213">
        <v>0</v>
      </c>
      <c r="AZ77" s="214"/>
      <c r="BA77" s="216"/>
      <c r="BB77" s="198"/>
    </row>
    <row r="78" spans="1:54" ht="34.450000000000003" customHeight="1" x14ac:dyDescent="0.3">
      <c r="A78" s="419" t="s">
        <v>333</v>
      </c>
      <c r="B78" s="419" t="s">
        <v>331</v>
      </c>
      <c r="C78" s="419" t="s">
        <v>332</v>
      </c>
      <c r="D78" s="203" t="s">
        <v>321</v>
      </c>
      <c r="E78" s="189">
        <v>50</v>
      </c>
      <c r="F78" s="189">
        <f>O78+AR78</f>
        <v>50</v>
      </c>
      <c r="G78" s="217">
        <f t="shared" si="20"/>
        <v>1</v>
      </c>
      <c r="H78" s="190"/>
      <c r="I78" s="190"/>
      <c r="J78" s="190"/>
      <c r="K78" s="190"/>
      <c r="L78" s="190"/>
      <c r="M78" s="190"/>
      <c r="N78" s="196">
        <v>45</v>
      </c>
      <c r="O78" s="194">
        <v>45</v>
      </c>
      <c r="P78" s="217">
        <v>1</v>
      </c>
      <c r="Q78" s="196"/>
      <c r="R78" s="194"/>
      <c r="S78" s="217"/>
      <c r="T78" s="274"/>
      <c r="U78" s="274"/>
      <c r="V78" s="275"/>
      <c r="W78" s="276"/>
      <c r="X78" s="274"/>
      <c r="Y78" s="275"/>
      <c r="Z78" s="196"/>
      <c r="AA78" s="190"/>
      <c r="AB78" s="190"/>
      <c r="AC78" s="194"/>
      <c r="AD78" s="217"/>
      <c r="AE78" s="196"/>
      <c r="AF78" s="190"/>
      <c r="AG78" s="190"/>
      <c r="AH78" s="194"/>
      <c r="AI78" s="217"/>
      <c r="AJ78" s="196"/>
      <c r="AK78" s="190"/>
      <c r="AL78" s="190"/>
      <c r="AM78" s="194"/>
      <c r="AN78" s="217"/>
      <c r="AO78" s="311">
        <v>5</v>
      </c>
      <c r="AP78" s="311"/>
      <c r="AQ78" s="311"/>
      <c r="AR78" s="311">
        <v>5</v>
      </c>
      <c r="AS78" s="341">
        <f>AR78/AO78</f>
        <v>1</v>
      </c>
      <c r="AT78" s="338"/>
      <c r="AU78" s="338"/>
      <c r="AV78" s="338"/>
      <c r="AW78" s="338"/>
      <c r="AX78" s="344"/>
      <c r="AY78" s="213"/>
      <c r="AZ78" s="214"/>
      <c r="BA78" s="216"/>
      <c r="BB78" s="198"/>
    </row>
    <row r="79" spans="1:54" ht="36" customHeight="1" x14ac:dyDescent="0.3">
      <c r="A79" s="419"/>
      <c r="B79" s="419"/>
      <c r="C79" s="419"/>
      <c r="D79" s="203" t="s">
        <v>43</v>
      </c>
      <c r="E79" s="189">
        <v>50</v>
      </c>
      <c r="F79" s="337">
        <f>O79+AR79</f>
        <v>50</v>
      </c>
      <c r="G79" s="217">
        <f t="shared" si="20"/>
        <v>1</v>
      </c>
      <c r="H79" s="190"/>
      <c r="I79" s="190"/>
      <c r="J79" s="190"/>
      <c r="K79" s="190"/>
      <c r="L79" s="190"/>
      <c r="M79" s="190"/>
      <c r="N79" s="196">
        <v>45</v>
      </c>
      <c r="O79" s="194">
        <v>45</v>
      </c>
      <c r="P79" s="217">
        <f>O79/N79</f>
        <v>1</v>
      </c>
      <c r="Q79" s="196"/>
      <c r="R79" s="194"/>
      <c r="S79" s="217"/>
      <c r="T79" s="274"/>
      <c r="U79" s="274"/>
      <c r="V79" s="275"/>
      <c r="W79" s="276"/>
      <c r="X79" s="274"/>
      <c r="Y79" s="275"/>
      <c r="Z79" s="196"/>
      <c r="AA79" s="190"/>
      <c r="AB79" s="190"/>
      <c r="AC79" s="194"/>
      <c r="AD79" s="217"/>
      <c r="AE79" s="196"/>
      <c r="AF79" s="190"/>
      <c r="AG79" s="190"/>
      <c r="AH79" s="194"/>
      <c r="AI79" s="217"/>
      <c r="AJ79" s="196"/>
      <c r="AK79" s="190"/>
      <c r="AL79" s="190"/>
      <c r="AM79" s="194"/>
      <c r="AN79" s="217"/>
      <c r="AO79" s="311">
        <v>5</v>
      </c>
      <c r="AP79" s="311"/>
      <c r="AQ79" s="311"/>
      <c r="AR79" s="311">
        <v>5</v>
      </c>
      <c r="AS79" s="341">
        <f>AR79/AO79</f>
        <v>1</v>
      </c>
      <c r="AT79" s="338"/>
      <c r="AU79" s="338"/>
      <c r="AV79" s="338"/>
      <c r="AW79" s="338"/>
      <c r="AX79" s="344"/>
      <c r="AY79" s="213"/>
      <c r="AZ79" s="214"/>
      <c r="BA79" s="216"/>
      <c r="BB79" s="198"/>
    </row>
    <row r="80" spans="1:54" ht="34.450000000000003" customHeight="1" x14ac:dyDescent="0.3">
      <c r="A80" s="419" t="s">
        <v>336</v>
      </c>
      <c r="B80" s="419" t="s">
        <v>334</v>
      </c>
      <c r="C80" s="419" t="s">
        <v>335</v>
      </c>
      <c r="D80" s="203" t="s">
        <v>321</v>
      </c>
      <c r="E80" s="189">
        <v>30</v>
      </c>
      <c r="F80" s="189">
        <f>AR80</f>
        <v>30</v>
      </c>
      <c r="G80" s="335">
        <f t="shared" si="20"/>
        <v>1</v>
      </c>
      <c r="H80" s="190"/>
      <c r="I80" s="190"/>
      <c r="J80" s="190"/>
      <c r="K80" s="190"/>
      <c r="L80" s="190"/>
      <c r="M80" s="190"/>
      <c r="N80" s="196"/>
      <c r="O80" s="194"/>
      <c r="P80" s="217"/>
      <c r="Q80" s="196"/>
      <c r="R80" s="194"/>
      <c r="S80" s="217"/>
      <c r="T80" s="274"/>
      <c r="U80" s="274"/>
      <c r="V80" s="275"/>
      <c r="W80" s="276"/>
      <c r="X80" s="274"/>
      <c r="Y80" s="275"/>
      <c r="Z80" s="196"/>
      <c r="AA80" s="190"/>
      <c r="AB80" s="190"/>
      <c r="AC80" s="194"/>
      <c r="AD80" s="217"/>
      <c r="AE80" s="196"/>
      <c r="AF80" s="190"/>
      <c r="AG80" s="190"/>
      <c r="AH80" s="194"/>
      <c r="AI80" s="217"/>
      <c r="AJ80" s="196"/>
      <c r="AK80" s="190"/>
      <c r="AL80" s="190"/>
      <c r="AM80" s="194"/>
      <c r="AN80" s="217"/>
      <c r="AO80" s="311">
        <v>30</v>
      </c>
      <c r="AP80" s="311"/>
      <c r="AQ80" s="311"/>
      <c r="AR80" s="311">
        <v>30</v>
      </c>
      <c r="AS80" s="341">
        <f t="shared" ref="AS80:AS81" si="21">AR80/AO80</f>
        <v>1</v>
      </c>
      <c r="AT80" s="338"/>
      <c r="AU80" s="338"/>
      <c r="AV80" s="338"/>
      <c r="AW80" s="338"/>
      <c r="AX80" s="344"/>
      <c r="AY80" s="213"/>
      <c r="AZ80" s="214"/>
      <c r="BA80" s="216"/>
      <c r="BB80" s="198"/>
    </row>
    <row r="81" spans="1:54" ht="28.5" customHeight="1" x14ac:dyDescent="0.3">
      <c r="A81" s="419"/>
      <c r="B81" s="419"/>
      <c r="C81" s="419"/>
      <c r="D81" s="203" t="s">
        <v>43</v>
      </c>
      <c r="E81" s="189">
        <v>30</v>
      </c>
      <c r="F81" s="337">
        <f>AR81</f>
        <v>30</v>
      </c>
      <c r="G81" s="335">
        <f t="shared" si="20"/>
        <v>1</v>
      </c>
      <c r="H81" s="190"/>
      <c r="I81" s="190"/>
      <c r="J81" s="190"/>
      <c r="K81" s="190"/>
      <c r="L81" s="190"/>
      <c r="M81" s="190"/>
      <c r="N81" s="196"/>
      <c r="O81" s="194"/>
      <c r="P81" s="217"/>
      <c r="Q81" s="196"/>
      <c r="R81" s="194"/>
      <c r="S81" s="217"/>
      <c r="T81" s="274"/>
      <c r="U81" s="274"/>
      <c r="V81" s="275"/>
      <c r="W81" s="276"/>
      <c r="X81" s="274"/>
      <c r="Y81" s="275"/>
      <c r="Z81" s="196"/>
      <c r="AA81" s="190"/>
      <c r="AB81" s="190"/>
      <c r="AC81" s="194"/>
      <c r="AD81" s="217"/>
      <c r="AE81" s="196"/>
      <c r="AF81" s="190"/>
      <c r="AG81" s="190"/>
      <c r="AH81" s="194"/>
      <c r="AI81" s="217"/>
      <c r="AJ81" s="196"/>
      <c r="AK81" s="190"/>
      <c r="AL81" s="190"/>
      <c r="AM81" s="194"/>
      <c r="AN81" s="217"/>
      <c r="AO81" s="340">
        <v>30</v>
      </c>
      <c r="AP81" s="340"/>
      <c r="AQ81" s="340"/>
      <c r="AR81" s="340">
        <v>30</v>
      </c>
      <c r="AS81" s="341">
        <f t="shared" si="21"/>
        <v>1</v>
      </c>
      <c r="AT81" s="338"/>
      <c r="AU81" s="338"/>
      <c r="AV81" s="338"/>
      <c r="AW81" s="338"/>
      <c r="AX81" s="344"/>
      <c r="AY81" s="213"/>
      <c r="AZ81" s="214"/>
      <c r="BA81" s="216"/>
      <c r="BB81" s="198"/>
    </row>
    <row r="82" spans="1:54" ht="47.3" customHeight="1" x14ac:dyDescent="0.3">
      <c r="A82" s="419" t="s">
        <v>339</v>
      </c>
      <c r="B82" s="419" t="s">
        <v>337</v>
      </c>
      <c r="C82" s="419" t="s">
        <v>338</v>
      </c>
      <c r="D82" s="203" t="s">
        <v>321</v>
      </c>
      <c r="E82" s="189">
        <v>200</v>
      </c>
      <c r="F82" s="189">
        <f>AH82</f>
        <v>200</v>
      </c>
      <c r="G82" s="296">
        <f t="shared" ref="G82:G90" si="22">F82/E82</f>
        <v>1</v>
      </c>
      <c r="H82" s="190"/>
      <c r="I82" s="190"/>
      <c r="J82" s="190"/>
      <c r="K82" s="190"/>
      <c r="L82" s="190"/>
      <c r="M82" s="190"/>
      <c r="N82" s="196"/>
      <c r="O82" s="194"/>
      <c r="P82" s="217"/>
      <c r="Q82" s="196"/>
      <c r="R82" s="194"/>
      <c r="S82" s="217"/>
      <c r="T82" s="274"/>
      <c r="U82" s="274"/>
      <c r="V82" s="275"/>
      <c r="W82" s="276"/>
      <c r="X82" s="274"/>
      <c r="Y82" s="275"/>
      <c r="Z82" s="196"/>
      <c r="AA82" s="190"/>
      <c r="AB82" s="190"/>
      <c r="AC82" s="194"/>
      <c r="AD82" s="217"/>
      <c r="AE82" s="196">
        <v>200</v>
      </c>
      <c r="AF82" s="190"/>
      <c r="AG82" s="190"/>
      <c r="AH82" s="194">
        <v>200</v>
      </c>
      <c r="AI82" s="296">
        <f>AH82/AE82</f>
        <v>1</v>
      </c>
      <c r="AJ82" s="196"/>
      <c r="AK82" s="190"/>
      <c r="AL82" s="190"/>
      <c r="AM82" s="194"/>
      <c r="AN82" s="217"/>
      <c r="AO82" s="311"/>
      <c r="AP82" s="311"/>
      <c r="AQ82" s="311"/>
      <c r="AR82" s="311"/>
      <c r="AS82" s="312"/>
      <c r="AT82" s="338"/>
      <c r="AU82" s="338"/>
      <c r="AV82" s="338"/>
      <c r="AW82" s="338"/>
      <c r="AX82" s="344"/>
      <c r="AY82" s="213"/>
      <c r="AZ82" s="214"/>
      <c r="BA82" s="216"/>
      <c r="BB82" s="198"/>
    </row>
    <row r="83" spans="1:54" ht="39.6" customHeight="1" x14ac:dyDescent="0.3">
      <c r="A83" s="419"/>
      <c r="B83" s="419"/>
      <c r="C83" s="419"/>
      <c r="D83" s="203" t="s">
        <v>43</v>
      </c>
      <c r="E83" s="189">
        <v>200</v>
      </c>
      <c r="F83" s="299">
        <f>AH83</f>
        <v>200</v>
      </c>
      <c r="G83" s="296">
        <f t="shared" si="22"/>
        <v>1</v>
      </c>
      <c r="H83" s="190"/>
      <c r="I83" s="190"/>
      <c r="J83" s="190"/>
      <c r="K83" s="190"/>
      <c r="L83" s="190"/>
      <c r="M83" s="190"/>
      <c r="N83" s="196"/>
      <c r="O83" s="194"/>
      <c r="P83" s="217"/>
      <c r="Q83" s="196"/>
      <c r="R83" s="194"/>
      <c r="S83" s="217"/>
      <c r="T83" s="274"/>
      <c r="U83" s="274"/>
      <c r="V83" s="275"/>
      <c r="W83" s="276"/>
      <c r="X83" s="274"/>
      <c r="Y83" s="275"/>
      <c r="Z83" s="196"/>
      <c r="AA83" s="190"/>
      <c r="AB83" s="190"/>
      <c r="AC83" s="194"/>
      <c r="AD83" s="217"/>
      <c r="AE83" s="298">
        <v>200</v>
      </c>
      <c r="AF83" s="297"/>
      <c r="AG83" s="297"/>
      <c r="AH83" s="295">
        <v>200</v>
      </c>
      <c r="AI83" s="296">
        <f>AH83/AE83</f>
        <v>1</v>
      </c>
      <c r="AJ83" s="196"/>
      <c r="AK83" s="190"/>
      <c r="AL83" s="190"/>
      <c r="AM83" s="194"/>
      <c r="AN83" s="217"/>
      <c r="AO83" s="311"/>
      <c r="AP83" s="311"/>
      <c r="AQ83" s="311"/>
      <c r="AR83" s="311"/>
      <c r="AS83" s="312"/>
      <c r="AT83" s="338"/>
      <c r="AU83" s="338"/>
      <c r="AV83" s="338"/>
      <c r="AW83" s="338"/>
      <c r="AX83" s="344"/>
      <c r="AY83" s="213"/>
      <c r="AZ83" s="214"/>
      <c r="BA83" s="216"/>
      <c r="BB83" s="198"/>
    </row>
    <row r="84" spans="1:54" ht="38.200000000000003" hidden="1" customHeight="1" thickBot="1" x14ac:dyDescent="0.35">
      <c r="A84" s="419" t="s">
        <v>340</v>
      </c>
      <c r="B84" s="423"/>
      <c r="C84" s="423"/>
      <c r="D84" s="202" t="s">
        <v>321</v>
      </c>
      <c r="E84" s="189"/>
      <c r="F84" s="189"/>
      <c r="G84" s="335" t="e">
        <f t="shared" si="22"/>
        <v>#DIV/0!</v>
      </c>
      <c r="H84" s="190"/>
      <c r="I84" s="190"/>
      <c r="J84" s="190"/>
      <c r="K84" s="190"/>
      <c r="L84" s="190"/>
      <c r="M84" s="190"/>
      <c r="N84" s="196"/>
      <c r="O84" s="194"/>
      <c r="P84" s="217"/>
      <c r="Q84" s="196"/>
      <c r="R84" s="194"/>
      <c r="S84" s="217"/>
      <c r="T84" s="274"/>
      <c r="U84" s="274"/>
      <c r="V84" s="275"/>
      <c r="W84" s="276"/>
      <c r="X84" s="274"/>
      <c r="Y84" s="275"/>
      <c r="Z84" s="196"/>
      <c r="AA84" s="190"/>
      <c r="AB84" s="190"/>
      <c r="AC84" s="194"/>
      <c r="AD84" s="217"/>
      <c r="AE84" s="196"/>
      <c r="AF84" s="190"/>
      <c r="AG84" s="190"/>
      <c r="AH84" s="194"/>
      <c r="AI84" s="217"/>
      <c r="AJ84" s="196"/>
      <c r="AK84" s="190"/>
      <c r="AL84" s="190"/>
      <c r="AM84" s="194"/>
      <c r="AN84" s="217"/>
      <c r="AO84" s="311"/>
      <c r="AP84" s="311"/>
      <c r="AQ84" s="311"/>
      <c r="AR84" s="311"/>
      <c r="AS84" s="312"/>
      <c r="AT84" s="338"/>
      <c r="AU84" s="338"/>
      <c r="AV84" s="338"/>
      <c r="AW84" s="338"/>
      <c r="AX84" s="344"/>
      <c r="AY84" s="213"/>
      <c r="AZ84" s="214"/>
      <c r="BA84" s="216"/>
      <c r="BB84" s="198"/>
    </row>
    <row r="85" spans="1:54" ht="38.200000000000003" hidden="1" customHeight="1" thickBot="1" x14ac:dyDescent="0.35">
      <c r="A85" s="423"/>
      <c r="B85" s="423"/>
      <c r="C85" s="423"/>
      <c r="D85" s="202" t="s">
        <v>37</v>
      </c>
      <c r="E85" s="189"/>
      <c r="F85" s="189"/>
      <c r="G85" s="335" t="e">
        <f t="shared" si="22"/>
        <v>#DIV/0!</v>
      </c>
      <c r="H85" s="190"/>
      <c r="I85" s="190"/>
      <c r="J85" s="190"/>
      <c r="K85" s="190"/>
      <c r="L85" s="190"/>
      <c r="M85" s="190"/>
      <c r="N85" s="196"/>
      <c r="O85" s="194"/>
      <c r="P85" s="217"/>
      <c r="Q85" s="196"/>
      <c r="R85" s="194"/>
      <c r="S85" s="217"/>
      <c r="T85" s="274"/>
      <c r="U85" s="274"/>
      <c r="V85" s="275"/>
      <c r="W85" s="276"/>
      <c r="X85" s="274"/>
      <c r="Y85" s="275"/>
      <c r="Z85" s="196"/>
      <c r="AA85" s="190"/>
      <c r="AB85" s="190"/>
      <c r="AC85" s="194"/>
      <c r="AD85" s="217"/>
      <c r="AE85" s="196"/>
      <c r="AF85" s="190"/>
      <c r="AG85" s="190"/>
      <c r="AH85" s="194"/>
      <c r="AI85" s="217"/>
      <c r="AJ85" s="196"/>
      <c r="AK85" s="190"/>
      <c r="AL85" s="190"/>
      <c r="AM85" s="194"/>
      <c r="AN85" s="217"/>
      <c r="AO85" s="311"/>
      <c r="AP85" s="311"/>
      <c r="AQ85" s="311"/>
      <c r="AR85" s="311"/>
      <c r="AS85" s="312"/>
      <c r="AT85" s="338"/>
      <c r="AU85" s="338"/>
      <c r="AV85" s="338"/>
      <c r="AW85" s="338"/>
      <c r="AX85" s="344"/>
      <c r="AY85" s="213"/>
      <c r="AZ85" s="214"/>
      <c r="BA85" s="216"/>
      <c r="BB85" s="198"/>
    </row>
    <row r="86" spans="1:54" ht="38.200000000000003" hidden="1" customHeight="1" thickBot="1" x14ac:dyDescent="0.35">
      <c r="A86" s="423"/>
      <c r="B86" s="423"/>
      <c r="C86" s="423"/>
      <c r="D86" s="202" t="s">
        <v>2</v>
      </c>
      <c r="E86" s="189"/>
      <c r="F86" s="189"/>
      <c r="G86" s="335" t="e">
        <f t="shared" si="22"/>
        <v>#DIV/0!</v>
      </c>
      <c r="H86" s="190"/>
      <c r="I86" s="190"/>
      <c r="J86" s="190"/>
      <c r="K86" s="190"/>
      <c r="L86" s="190"/>
      <c r="M86" s="190"/>
      <c r="N86" s="196"/>
      <c r="O86" s="194"/>
      <c r="P86" s="217"/>
      <c r="Q86" s="196"/>
      <c r="R86" s="194"/>
      <c r="S86" s="217"/>
      <c r="T86" s="274"/>
      <c r="U86" s="274"/>
      <c r="V86" s="275"/>
      <c r="W86" s="276"/>
      <c r="X86" s="274"/>
      <c r="Y86" s="275"/>
      <c r="Z86" s="196"/>
      <c r="AA86" s="190"/>
      <c r="AB86" s="190"/>
      <c r="AC86" s="194"/>
      <c r="AD86" s="217"/>
      <c r="AE86" s="196"/>
      <c r="AF86" s="190"/>
      <c r="AG86" s="190"/>
      <c r="AH86" s="194"/>
      <c r="AI86" s="217"/>
      <c r="AJ86" s="196"/>
      <c r="AK86" s="190"/>
      <c r="AL86" s="190"/>
      <c r="AM86" s="194"/>
      <c r="AN86" s="217"/>
      <c r="AO86" s="311"/>
      <c r="AP86" s="311"/>
      <c r="AQ86" s="311"/>
      <c r="AR86" s="311"/>
      <c r="AS86" s="312"/>
      <c r="AT86" s="338"/>
      <c r="AU86" s="338"/>
      <c r="AV86" s="338"/>
      <c r="AW86" s="338"/>
      <c r="AX86" s="344"/>
      <c r="AY86" s="213"/>
      <c r="AZ86" s="214"/>
      <c r="BA86" s="216"/>
      <c r="BB86" s="198"/>
    </row>
    <row r="87" spans="1:54" ht="38.200000000000003" hidden="1" customHeight="1" thickBot="1" x14ac:dyDescent="0.35">
      <c r="A87" s="423"/>
      <c r="B87" s="423"/>
      <c r="C87" s="423"/>
      <c r="D87" s="202" t="s">
        <v>43</v>
      </c>
      <c r="E87" s="189"/>
      <c r="F87" s="189"/>
      <c r="G87" s="335" t="e">
        <f t="shared" si="22"/>
        <v>#DIV/0!</v>
      </c>
      <c r="H87" s="190"/>
      <c r="I87" s="190"/>
      <c r="J87" s="190"/>
      <c r="K87" s="190"/>
      <c r="L87" s="190"/>
      <c r="M87" s="190"/>
      <c r="N87" s="196"/>
      <c r="O87" s="194"/>
      <c r="P87" s="217"/>
      <c r="Q87" s="196"/>
      <c r="R87" s="194"/>
      <c r="S87" s="217"/>
      <c r="T87" s="274"/>
      <c r="U87" s="274"/>
      <c r="V87" s="275"/>
      <c r="W87" s="276"/>
      <c r="X87" s="274"/>
      <c r="Y87" s="275"/>
      <c r="Z87" s="196"/>
      <c r="AA87" s="190"/>
      <c r="AB87" s="190"/>
      <c r="AC87" s="194"/>
      <c r="AD87" s="217"/>
      <c r="AE87" s="196"/>
      <c r="AF87" s="190"/>
      <c r="AG87" s="190"/>
      <c r="AH87" s="194"/>
      <c r="AI87" s="217"/>
      <c r="AJ87" s="196"/>
      <c r="AK87" s="190"/>
      <c r="AL87" s="190"/>
      <c r="AM87" s="194"/>
      <c r="AN87" s="217"/>
      <c r="AO87" s="311"/>
      <c r="AP87" s="311"/>
      <c r="AQ87" s="311"/>
      <c r="AR87" s="311"/>
      <c r="AS87" s="312"/>
      <c r="AT87" s="338"/>
      <c r="AU87" s="338"/>
      <c r="AV87" s="338"/>
      <c r="AW87" s="338"/>
      <c r="AX87" s="344"/>
      <c r="AY87" s="213"/>
      <c r="AZ87" s="214"/>
      <c r="BA87" s="216"/>
      <c r="BB87" s="198"/>
    </row>
    <row r="88" spans="1:54" ht="38.200000000000003" hidden="1" customHeight="1" x14ac:dyDescent="0.3">
      <c r="A88" s="203"/>
      <c r="B88" s="203"/>
      <c r="C88" s="203"/>
      <c r="D88" s="203"/>
      <c r="E88" s="189"/>
      <c r="F88" s="189"/>
      <c r="G88" s="335" t="e">
        <f t="shared" si="22"/>
        <v>#DIV/0!</v>
      </c>
      <c r="H88" s="190"/>
      <c r="I88" s="190"/>
      <c r="J88" s="190"/>
      <c r="K88" s="190"/>
      <c r="L88" s="190"/>
      <c r="M88" s="190"/>
      <c r="N88" s="196"/>
      <c r="O88" s="194"/>
      <c r="P88" s="217"/>
      <c r="Q88" s="196"/>
      <c r="R88" s="194"/>
      <c r="S88" s="217"/>
      <c r="T88" s="274"/>
      <c r="U88" s="274"/>
      <c r="V88" s="275"/>
      <c r="W88" s="276"/>
      <c r="X88" s="274"/>
      <c r="Y88" s="275"/>
      <c r="Z88" s="196"/>
      <c r="AA88" s="190"/>
      <c r="AB88" s="190"/>
      <c r="AC88" s="194"/>
      <c r="AD88" s="217"/>
      <c r="AE88" s="196"/>
      <c r="AF88" s="190"/>
      <c r="AG88" s="190"/>
      <c r="AH88" s="194"/>
      <c r="AI88" s="217"/>
      <c r="AJ88" s="196"/>
      <c r="AK88" s="190"/>
      <c r="AL88" s="190"/>
      <c r="AM88" s="194"/>
      <c r="AN88" s="217"/>
      <c r="AO88" s="311"/>
      <c r="AP88" s="311"/>
      <c r="AQ88" s="311"/>
      <c r="AR88" s="311"/>
      <c r="AS88" s="312"/>
      <c r="AT88" s="338"/>
      <c r="AU88" s="338"/>
      <c r="AV88" s="338"/>
      <c r="AW88" s="338"/>
      <c r="AX88" s="344"/>
      <c r="AY88" s="213"/>
      <c r="AZ88" s="214"/>
      <c r="BA88" s="216"/>
      <c r="BB88" s="198"/>
    </row>
    <row r="89" spans="1:54" ht="31.95" hidden="1" customHeight="1" x14ac:dyDescent="0.3">
      <c r="A89" s="419" t="s">
        <v>301</v>
      </c>
      <c r="B89" s="423"/>
      <c r="C89" s="423"/>
      <c r="D89" s="202" t="s">
        <v>43</v>
      </c>
      <c r="E89" s="189"/>
      <c r="F89" s="189"/>
      <c r="G89" s="335" t="e">
        <f t="shared" si="22"/>
        <v>#DIV/0!</v>
      </c>
      <c r="H89" s="190"/>
      <c r="I89" s="190"/>
      <c r="J89" s="190"/>
      <c r="K89" s="190"/>
      <c r="L89" s="190"/>
      <c r="M89" s="190"/>
      <c r="N89" s="196"/>
      <c r="O89" s="194"/>
      <c r="P89" s="217"/>
      <c r="Q89" s="196"/>
      <c r="R89" s="194"/>
      <c r="S89" s="217"/>
      <c r="T89" s="274"/>
      <c r="U89" s="274"/>
      <c r="V89" s="275"/>
      <c r="W89" s="276"/>
      <c r="X89" s="274"/>
      <c r="Y89" s="275"/>
      <c r="Z89" s="196"/>
      <c r="AA89" s="190"/>
      <c r="AB89" s="190"/>
      <c r="AC89" s="194"/>
      <c r="AD89" s="217"/>
      <c r="AE89" s="196"/>
      <c r="AF89" s="190"/>
      <c r="AG89" s="190"/>
      <c r="AH89" s="194"/>
      <c r="AI89" s="217"/>
      <c r="AJ89" s="196"/>
      <c r="AK89" s="190"/>
      <c r="AL89" s="190"/>
      <c r="AM89" s="194"/>
      <c r="AN89" s="217"/>
      <c r="AO89" s="311"/>
      <c r="AP89" s="311"/>
      <c r="AQ89" s="311"/>
      <c r="AR89" s="311"/>
      <c r="AS89" s="312"/>
      <c r="AT89" s="338"/>
      <c r="AU89" s="338"/>
      <c r="AV89" s="338"/>
      <c r="AW89" s="338"/>
      <c r="AX89" s="344"/>
      <c r="AY89" s="213"/>
      <c r="AZ89" s="214"/>
      <c r="BA89" s="216"/>
      <c r="BB89" s="198"/>
    </row>
    <row r="90" spans="1:54" ht="72.8" customHeight="1" x14ac:dyDescent="0.3">
      <c r="A90" s="203" t="s">
        <v>442</v>
      </c>
      <c r="B90" s="202" t="s">
        <v>443</v>
      </c>
      <c r="C90" s="202" t="s">
        <v>300</v>
      </c>
      <c r="D90" s="203" t="s">
        <v>43</v>
      </c>
      <c r="E90" s="189">
        <v>35</v>
      </c>
      <c r="F90" s="189">
        <f>AR90</f>
        <v>35</v>
      </c>
      <c r="G90" s="335">
        <f t="shared" si="22"/>
        <v>1</v>
      </c>
      <c r="H90" s="190"/>
      <c r="I90" s="190"/>
      <c r="J90" s="190"/>
      <c r="K90" s="190"/>
      <c r="L90" s="190"/>
      <c r="M90" s="190"/>
      <c r="N90" s="196"/>
      <c r="O90" s="194"/>
      <c r="P90" s="217"/>
      <c r="Q90" s="196"/>
      <c r="R90" s="194"/>
      <c r="S90" s="217"/>
      <c r="T90" s="274"/>
      <c r="U90" s="274"/>
      <c r="V90" s="275"/>
      <c r="W90" s="276"/>
      <c r="X90" s="274"/>
      <c r="Y90" s="275"/>
      <c r="Z90" s="196"/>
      <c r="AA90" s="190"/>
      <c r="AB90" s="190"/>
      <c r="AC90" s="194"/>
      <c r="AD90" s="217"/>
      <c r="AE90" s="196"/>
      <c r="AF90" s="190"/>
      <c r="AG90" s="190"/>
      <c r="AH90" s="194"/>
      <c r="AI90" s="217"/>
      <c r="AJ90" s="196"/>
      <c r="AK90" s="190"/>
      <c r="AL90" s="190"/>
      <c r="AM90" s="194"/>
      <c r="AN90" s="217"/>
      <c r="AO90" s="311">
        <v>35</v>
      </c>
      <c r="AP90" s="311"/>
      <c r="AQ90" s="311"/>
      <c r="AR90" s="311">
        <v>35</v>
      </c>
      <c r="AS90" s="341">
        <f t="shared" ref="AS90:AS100" si="23">AR90/AO90</f>
        <v>1</v>
      </c>
      <c r="AT90" s="338"/>
      <c r="AU90" s="338"/>
      <c r="AV90" s="338"/>
      <c r="AW90" s="338"/>
      <c r="AX90" s="344"/>
      <c r="AY90" s="213"/>
      <c r="AZ90" s="214"/>
      <c r="BA90" s="216"/>
      <c r="BB90" s="198"/>
    </row>
    <row r="91" spans="1:54" s="239" customFormat="1" ht="37.6" customHeight="1" x14ac:dyDescent="0.3">
      <c r="A91" s="421" t="s">
        <v>3</v>
      </c>
      <c r="B91" s="440" t="s">
        <v>341</v>
      </c>
      <c r="C91" s="414" t="s">
        <v>300</v>
      </c>
      <c r="D91" s="224" t="s">
        <v>41</v>
      </c>
      <c r="E91" s="219">
        <f>E93+E94</f>
        <v>301394.92335</v>
      </c>
      <c r="F91" s="219">
        <f>F93+F94</f>
        <v>33731.985000000001</v>
      </c>
      <c r="G91" s="223">
        <f t="shared" ref="G91:G97" si="24">F91/E91</f>
        <v>0.11191955267550462</v>
      </c>
      <c r="H91" s="220"/>
      <c r="I91" s="220"/>
      <c r="J91" s="220"/>
      <c r="K91" s="220"/>
      <c r="L91" s="220"/>
      <c r="M91" s="220"/>
      <c r="N91" s="221">
        <f>SUM(N93:N94)</f>
        <v>5668.42</v>
      </c>
      <c r="O91" s="222">
        <f>SUM(O93:O94)</f>
        <v>5668.42</v>
      </c>
      <c r="P91" s="217">
        <f t="shared" ref="P91:P97" si="25">O91/N91</f>
        <v>1</v>
      </c>
      <c r="Q91" s="221">
        <f t="shared" ref="Q91:AZ91" si="26">SUM(Q93:Q94)</f>
        <v>3926.7</v>
      </c>
      <c r="R91" s="222">
        <f t="shared" si="26"/>
        <v>3926.7</v>
      </c>
      <c r="S91" s="217">
        <f t="shared" ref="S91:S100" si="27">R91/Q91</f>
        <v>1</v>
      </c>
      <c r="T91" s="277">
        <f t="shared" si="26"/>
        <v>830.54</v>
      </c>
      <c r="U91" s="277">
        <f t="shared" si="26"/>
        <v>830.54</v>
      </c>
      <c r="V91" s="275">
        <f t="shared" ref="V91:V99" si="28">U91/T91</f>
        <v>1</v>
      </c>
      <c r="W91" s="279">
        <f t="shared" si="26"/>
        <v>13104.574999999999</v>
      </c>
      <c r="X91" s="277">
        <f t="shared" si="26"/>
        <v>13104.574999999999</v>
      </c>
      <c r="Y91" s="275">
        <f t="shared" ref="Y91:Y100" si="29">X91/W91</f>
        <v>1</v>
      </c>
      <c r="Z91" s="221">
        <f t="shared" si="26"/>
        <v>435.1</v>
      </c>
      <c r="AA91" s="220">
        <f t="shared" si="26"/>
        <v>0</v>
      </c>
      <c r="AB91" s="220">
        <f t="shared" si="26"/>
        <v>0</v>
      </c>
      <c r="AC91" s="222">
        <f t="shared" si="26"/>
        <v>435.1</v>
      </c>
      <c r="AD91" s="223">
        <f>SUM(AC91/Z91)</f>
        <v>1</v>
      </c>
      <c r="AE91" s="221">
        <f t="shared" si="26"/>
        <v>139.6</v>
      </c>
      <c r="AF91" s="220">
        <f t="shared" si="26"/>
        <v>0</v>
      </c>
      <c r="AG91" s="220">
        <f t="shared" si="26"/>
        <v>0</v>
      </c>
      <c r="AH91" s="222">
        <f t="shared" si="26"/>
        <v>81.91</v>
      </c>
      <c r="AI91" s="223">
        <f t="shared" si="26"/>
        <v>0.58674785100286531</v>
      </c>
      <c r="AJ91" s="221">
        <f t="shared" si="26"/>
        <v>0</v>
      </c>
      <c r="AK91" s="220">
        <f t="shared" si="26"/>
        <v>0</v>
      </c>
      <c r="AL91" s="220">
        <f t="shared" si="26"/>
        <v>0</v>
      </c>
      <c r="AM91" s="222">
        <f t="shared" si="26"/>
        <v>0</v>
      </c>
      <c r="AN91" s="223">
        <f t="shared" si="26"/>
        <v>0</v>
      </c>
      <c r="AO91" s="313">
        <f t="shared" si="26"/>
        <v>800</v>
      </c>
      <c r="AP91" s="313">
        <f t="shared" si="26"/>
        <v>0</v>
      </c>
      <c r="AQ91" s="313">
        <f t="shared" si="26"/>
        <v>0</v>
      </c>
      <c r="AR91" s="313">
        <f t="shared" si="26"/>
        <v>800</v>
      </c>
      <c r="AS91" s="371">
        <f t="shared" si="23"/>
        <v>1</v>
      </c>
      <c r="AT91" s="221">
        <f t="shared" si="26"/>
        <v>0</v>
      </c>
      <c r="AU91" s="221">
        <f t="shared" si="26"/>
        <v>0</v>
      </c>
      <c r="AV91" s="221">
        <f t="shared" si="26"/>
        <v>0</v>
      </c>
      <c r="AW91" s="221">
        <f t="shared" si="26"/>
        <v>0</v>
      </c>
      <c r="AX91" s="345">
        <f t="shared" si="26"/>
        <v>0</v>
      </c>
      <c r="AY91" s="356">
        <f t="shared" si="26"/>
        <v>3143.7553499999999</v>
      </c>
      <c r="AZ91" s="356">
        <f t="shared" si="26"/>
        <v>0</v>
      </c>
      <c r="BA91" s="357"/>
      <c r="BB91" s="414"/>
    </row>
    <row r="92" spans="1:54" hidden="1" x14ac:dyDescent="0.3">
      <c r="A92" s="421"/>
      <c r="B92" s="440"/>
      <c r="C92" s="414"/>
      <c r="D92" s="203" t="s">
        <v>37</v>
      </c>
      <c r="E92" s="189"/>
      <c r="F92" s="189"/>
      <c r="G92" s="217" t="e">
        <f t="shared" si="24"/>
        <v>#DIV/0!</v>
      </c>
      <c r="H92" s="190"/>
      <c r="I92" s="190"/>
      <c r="J92" s="190"/>
      <c r="K92" s="190"/>
      <c r="L92" s="190"/>
      <c r="M92" s="190"/>
      <c r="N92" s="196"/>
      <c r="O92" s="194"/>
      <c r="P92" s="217" t="e">
        <f t="shared" si="25"/>
        <v>#DIV/0!</v>
      </c>
      <c r="Q92" s="196"/>
      <c r="R92" s="194"/>
      <c r="S92" s="217" t="e">
        <f t="shared" si="27"/>
        <v>#DIV/0!</v>
      </c>
      <c r="T92" s="274"/>
      <c r="U92" s="274"/>
      <c r="V92" s="275" t="e">
        <f t="shared" si="28"/>
        <v>#DIV/0!</v>
      </c>
      <c r="W92" s="276"/>
      <c r="X92" s="274"/>
      <c r="Y92" s="275" t="e">
        <f t="shared" si="29"/>
        <v>#DIV/0!</v>
      </c>
      <c r="Z92" s="196"/>
      <c r="AA92" s="190"/>
      <c r="AB92" s="190"/>
      <c r="AC92" s="194"/>
      <c r="AD92" s="223" t="e">
        <f t="shared" ref="AD92:AD105" si="30">SUM(AC92/Z92)</f>
        <v>#DIV/0!</v>
      </c>
      <c r="AE92" s="196"/>
      <c r="AF92" s="190"/>
      <c r="AG92" s="190"/>
      <c r="AH92" s="194"/>
      <c r="AI92" s="217"/>
      <c r="AJ92" s="196"/>
      <c r="AK92" s="190"/>
      <c r="AL92" s="190"/>
      <c r="AM92" s="194"/>
      <c r="AN92" s="217"/>
      <c r="AO92" s="311"/>
      <c r="AP92" s="311"/>
      <c r="AQ92" s="311"/>
      <c r="AR92" s="311"/>
      <c r="AS92" s="371" t="e">
        <f t="shared" si="23"/>
        <v>#DIV/0!</v>
      </c>
      <c r="AT92" s="338"/>
      <c r="AU92" s="338"/>
      <c r="AV92" s="338"/>
      <c r="AW92" s="338"/>
      <c r="AX92" s="344"/>
      <c r="AY92" s="213"/>
      <c r="AZ92" s="214"/>
      <c r="BA92" s="216"/>
      <c r="BB92" s="414"/>
    </row>
    <row r="93" spans="1:54" ht="51.05" customHeight="1" x14ac:dyDescent="0.3">
      <c r="A93" s="421"/>
      <c r="B93" s="440"/>
      <c r="C93" s="414"/>
      <c r="D93" s="203" t="s">
        <v>2</v>
      </c>
      <c r="E93" s="186">
        <f>E98</f>
        <v>0</v>
      </c>
      <c r="F93" s="186">
        <f>F98</f>
        <v>0</v>
      </c>
      <c r="G93" s="217"/>
      <c r="H93" s="190"/>
      <c r="I93" s="190"/>
      <c r="J93" s="190"/>
      <c r="K93" s="190"/>
      <c r="L93" s="190"/>
      <c r="M93" s="190"/>
      <c r="N93" s="196"/>
      <c r="O93" s="194"/>
      <c r="P93" s="217"/>
      <c r="Q93" s="196"/>
      <c r="R93" s="194"/>
      <c r="S93" s="217"/>
      <c r="T93" s="274"/>
      <c r="U93" s="274"/>
      <c r="V93" s="275"/>
      <c r="W93" s="276"/>
      <c r="X93" s="274"/>
      <c r="Y93" s="275"/>
      <c r="Z93" s="196"/>
      <c r="AA93" s="190"/>
      <c r="AB93" s="190"/>
      <c r="AC93" s="194"/>
      <c r="AD93" s="223"/>
      <c r="AE93" s="196"/>
      <c r="AF93" s="190"/>
      <c r="AG93" s="190"/>
      <c r="AH93" s="194"/>
      <c r="AI93" s="217"/>
      <c r="AJ93" s="196"/>
      <c r="AK93" s="190"/>
      <c r="AL93" s="190"/>
      <c r="AM93" s="194"/>
      <c r="AN93" s="217"/>
      <c r="AO93" s="311"/>
      <c r="AP93" s="311"/>
      <c r="AQ93" s="311"/>
      <c r="AR93" s="311"/>
      <c r="AS93" s="371" t="e">
        <f t="shared" si="23"/>
        <v>#DIV/0!</v>
      </c>
      <c r="AT93" s="338"/>
      <c r="AU93" s="338"/>
      <c r="AV93" s="338"/>
      <c r="AW93" s="338"/>
      <c r="AX93" s="344"/>
      <c r="AY93" s="359">
        <v>0</v>
      </c>
      <c r="AZ93" s="214"/>
      <c r="BA93" s="216"/>
      <c r="BB93" s="414"/>
    </row>
    <row r="94" spans="1:54" ht="48.05" customHeight="1" x14ac:dyDescent="0.3">
      <c r="A94" s="421"/>
      <c r="B94" s="440"/>
      <c r="C94" s="414"/>
      <c r="D94" s="203" t="s">
        <v>43</v>
      </c>
      <c r="E94" s="186">
        <f>E99+E105+E116+E122+E125</f>
        <v>301394.92335</v>
      </c>
      <c r="F94" s="186">
        <f>F99+F105+F116+F122+F125</f>
        <v>33731.985000000001</v>
      </c>
      <c r="G94" s="217">
        <f t="shared" si="24"/>
        <v>0.11191955267550462</v>
      </c>
      <c r="H94" s="190"/>
      <c r="I94" s="190"/>
      <c r="J94" s="190"/>
      <c r="K94" s="190"/>
      <c r="L94" s="190"/>
      <c r="M94" s="190"/>
      <c r="N94" s="196">
        <f>SUM(N128)</f>
        <v>5668.42</v>
      </c>
      <c r="O94" s="194">
        <f>SUM(O128)</f>
        <v>5668.42</v>
      </c>
      <c r="P94" s="217">
        <f t="shared" si="25"/>
        <v>1</v>
      </c>
      <c r="Q94" s="196">
        <f>SUM(Q99+Q105+Q122+Q125)</f>
        <v>3926.7</v>
      </c>
      <c r="R94" s="194">
        <f>SUM(R99+R105+R122+R125)</f>
        <v>3926.7</v>
      </c>
      <c r="S94" s="217">
        <f t="shared" si="27"/>
        <v>1</v>
      </c>
      <c r="T94" s="274">
        <f>SUM(T128)</f>
        <v>830.54</v>
      </c>
      <c r="U94" s="274">
        <f>SUM(U128)</f>
        <v>830.54</v>
      </c>
      <c r="V94" s="275">
        <f t="shared" si="28"/>
        <v>1</v>
      </c>
      <c r="W94" s="276">
        <f>SUM(W99+W105+W122)</f>
        <v>13104.574999999999</v>
      </c>
      <c r="X94" s="276">
        <f>SUM(X99+X105+X122)</f>
        <v>13104.574999999999</v>
      </c>
      <c r="Y94" s="275">
        <f t="shared" si="29"/>
        <v>1</v>
      </c>
      <c r="Z94" s="196">
        <f>SUM(Z128)</f>
        <v>435.1</v>
      </c>
      <c r="AA94" s="190">
        <f t="shared" ref="AA94:AX94" si="31">SUM(AA99+AA105+AA116)</f>
        <v>0</v>
      </c>
      <c r="AB94" s="190">
        <f t="shared" si="31"/>
        <v>0</v>
      </c>
      <c r="AC94" s="194">
        <f>SUM(AC128)</f>
        <v>435.1</v>
      </c>
      <c r="AD94" s="227">
        <f t="shared" si="30"/>
        <v>1</v>
      </c>
      <c r="AE94" s="196">
        <f>SUM(AE128)</f>
        <v>139.6</v>
      </c>
      <c r="AF94" s="190">
        <f t="shared" si="31"/>
        <v>0</v>
      </c>
      <c r="AG94" s="190">
        <f t="shared" si="31"/>
        <v>0</v>
      </c>
      <c r="AH94" s="194">
        <f>SUM(AH128)</f>
        <v>81.91</v>
      </c>
      <c r="AI94" s="373">
        <f t="shared" ref="AI94:AI102" si="32">AH94/AE94</f>
        <v>0.58674785100286531</v>
      </c>
      <c r="AJ94" s="196">
        <f>SUM(AJ128)</f>
        <v>0</v>
      </c>
      <c r="AK94" s="190">
        <f t="shared" si="31"/>
        <v>0</v>
      </c>
      <c r="AL94" s="190">
        <f t="shared" si="31"/>
        <v>0</v>
      </c>
      <c r="AM94" s="194">
        <f>SUM(AM128)</f>
        <v>0</v>
      </c>
      <c r="AN94" s="217">
        <f t="shared" si="31"/>
        <v>0</v>
      </c>
      <c r="AO94" s="311">
        <f>SUM(AO128)</f>
        <v>800</v>
      </c>
      <c r="AP94" s="311">
        <f t="shared" si="31"/>
        <v>0</v>
      </c>
      <c r="AQ94" s="311">
        <f t="shared" si="31"/>
        <v>0</v>
      </c>
      <c r="AR94" s="311">
        <f>SUM(AR128)</f>
        <v>800</v>
      </c>
      <c r="AS94" s="371">
        <f t="shared" si="23"/>
        <v>1</v>
      </c>
      <c r="AT94" s="338">
        <f>SUM(AT128)</f>
        <v>0</v>
      </c>
      <c r="AU94" s="338">
        <f t="shared" si="31"/>
        <v>0</v>
      </c>
      <c r="AV94" s="338">
        <f t="shared" si="31"/>
        <v>0</v>
      </c>
      <c r="AW94" s="338">
        <f>SUM(AW128)</f>
        <v>0</v>
      </c>
      <c r="AX94" s="344">
        <f t="shared" si="31"/>
        <v>0</v>
      </c>
      <c r="AY94" s="214">
        <f>SUM(AY128)</f>
        <v>3143.7553499999999</v>
      </c>
      <c r="AZ94" s="214">
        <f>SUM(AZ128)</f>
        <v>0</v>
      </c>
      <c r="BA94" s="216"/>
      <c r="BB94" s="414"/>
    </row>
    <row r="95" spans="1:54" ht="30.05" hidden="1" customHeight="1" x14ac:dyDescent="0.3">
      <c r="A95" s="421"/>
      <c r="B95" s="440"/>
      <c r="C95" s="414"/>
      <c r="D95" s="203" t="s">
        <v>274</v>
      </c>
      <c r="E95" s="189"/>
      <c r="F95" s="189"/>
      <c r="G95" s="217" t="e">
        <f t="shared" si="24"/>
        <v>#DIV/0!</v>
      </c>
      <c r="H95" s="190"/>
      <c r="I95" s="190"/>
      <c r="J95" s="190"/>
      <c r="K95" s="190"/>
      <c r="L95" s="190"/>
      <c r="M95" s="190"/>
      <c r="N95" s="196"/>
      <c r="O95" s="194"/>
      <c r="P95" s="217" t="e">
        <f t="shared" si="25"/>
        <v>#DIV/0!</v>
      </c>
      <c r="Q95" s="196"/>
      <c r="R95" s="194"/>
      <c r="S95" s="217" t="e">
        <f t="shared" si="27"/>
        <v>#DIV/0!</v>
      </c>
      <c r="T95" s="274"/>
      <c r="U95" s="274"/>
      <c r="V95" s="275" t="e">
        <f t="shared" si="28"/>
        <v>#DIV/0!</v>
      </c>
      <c r="W95" s="276"/>
      <c r="X95" s="274"/>
      <c r="Y95" s="275" t="e">
        <f t="shared" si="29"/>
        <v>#DIV/0!</v>
      </c>
      <c r="Z95" s="196"/>
      <c r="AA95" s="190"/>
      <c r="AB95" s="190"/>
      <c r="AC95" s="194"/>
      <c r="AD95" s="227" t="e">
        <f t="shared" si="30"/>
        <v>#DIV/0!</v>
      </c>
      <c r="AE95" s="196"/>
      <c r="AF95" s="190"/>
      <c r="AG95" s="190"/>
      <c r="AH95" s="194"/>
      <c r="AI95" s="373" t="e">
        <f t="shared" si="32"/>
        <v>#DIV/0!</v>
      </c>
      <c r="AJ95" s="196"/>
      <c r="AK95" s="190"/>
      <c r="AL95" s="190"/>
      <c r="AM95" s="194"/>
      <c r="AN95" s="217"/>
      <c r="AO95" s="311"/>
      <c r="AP95" s="311"/>
      <c r="AQ95" s="311"/>
      <c r="AR95" s="311"/>
      <c r="AS95" s="371" t="e">
        <f t="shared" si="23"/>
        <v>#DIV/0!</v>
      </c>
      <c r="AT95" s="338"/>
      <c r="AU95" s="338"/>
      <c r="AV95" s="338"/>
      <c r="AW95" s="338"/>
      <c r="AX95" s="344"/>
      <c r="AY95" s="213"/>
      <c r="AZ95" s="214"/>
      <c r="BA95" s="216"/>
      <c r="BB95" s="414"/>
    </row>
    <row r="96" spans="1:54" ht="22.25" customHeight="1" x14ac:dyDescent="0.3">
      <c r="A96" s="417" t="s">
        <v>275</v>
      </c>
      <c r="B96" s="414" t="s">
        <v>342</v>
      </c>
      <c r="C96" s="414" t="s">
        <v>343</v>
      </c>
      <c r="D96" s="198" t="s">
        <v>41</v>
      </c>
      <c r="E96" s="189">
        <f>E98+E99</f>
        <v>2102.5</v>
      </c>
      <c r="F96" s="189">
        <f>F98+F99</f>
        <v>1427.8100000000002</v>
      </c>
      <c r="G96" s="217">
        <f t="shared" si="24"/>
        <v>0.67910107015457799</v>
      </c>
      <c r="H96" s="190"/>
      <c r="I96" s="190"/>
      <c r="J96" s="190"/>
      <c r="K96" s="190"/>
      <c r="L96" s="190"/>
      <c r="M96" s="190"/>
      <c r="N96" s="196">
        <f>SUM(N98:N99)</f>
        <v>835.9</v>
      </c>
      <c r="O96" s="194">
        <f>SUM(O98:O99)</f>
        <v>835.9</v>
      </c>
      <c r="P96" s="217"/>
      <c r="Q96" s="196">
        <f>SUM(Q98:Q99)</f>
        <v>0</v>
      </c>
      <c r="R96" s="194">
        <f>SUM(R98:R99)</f>
        <v>0</v>
      </c>
      <c r="S96" s="217" t="e">
        <f t="shared" si="27"/>
        <v>#DIV/0!</v>
      </c>
      <c r="T96" s="274">
        <f>SUM(T98:T99)</f>
        <v>0</v>
      </c>
      <c r="U96" s="274"/>
      <c r="V96" s="275" t="e">
        <f t="shared" si="28"/>
        <v>#DIV/0!</v>
      </c>
      <c r="W96" s="276">
        <f>SUM(W98:W99)</f>
        <v>400</v>
      </c>
      <c r="X96" s="276">
        <f>SUM(X98:X99)</f>
        <v>400</v>
      </c>
      <c r="Y96" s="275">
        <f t="shared" si="29"/>
        <v>1</v>
      </c>
      <c r="Z96" s="196">
        <f>SUM(Z98:Z99)</f>
        <v>110</v>
      </c>
      <c r="AA96" s="229">
        <f t="shared" ref="AA96:AC96" si="33">SUM(AA98:AA99)</f>
        <v>0</v>
      </c>
      <c r="AB96" s="229">
        <f t="shared" si="33"/>
        <v>0</v>
      </c>
      <c r="AC96" s="226">
        <f t="shared" si="33"/>
        <v>110</v>
      </c>
      <c r="AD96" s="227">
        <f t="shared" si="30"/>
        <v>1</v>
      </c>
      <c r="AE96" s="196">
        <f>SUM(AE98:AE99)</f>
        <v>139.6</v>
      </c>
      <c r="AF96" s="370">
        <f t="shared" ref="AF96:AH96" si="34">SUM(AF98:AF99)</f>
        <v>0</v>
      </c>
      <c r="AG96" s="370">
        <f t="shared" si="34"/>
        <v>0</v>
      </c>
      <c r="AH96" s="372">
        <f t="shared" si="34"/>
        <v>81.91</v>
      </c>
      <c r="AI96" s="373">
        <f t="shared" si="32"/>
        <v>0.58674785100286531</v>
      </c>
      <c r="AJ96" s="196">
        <f>SUM(AJ98:AJ99)</f>
        <v>0</v>
      </c>
      <c r="AK96" s="190"/>
      <c r="AL96" s="190"/>
      <c r="AM96" s="194"/>
      <c r="AN96" s="217"/>
      <c r="AO96" s="311">
        <f>SUM(AO98:AO99)</f>
        <v>0</v>
      </c>
      <c r="AP96" s="311"/>
      <c r="AQ96" s="311"/>
      <c r="AR96" s="311"/>
      <c r="AS96" s="371" t="e">
        <f t="shared" si="23"/>
        <v>#DIV/0!</v>
      </c>
      <c r="AT96" s="338">
        <f>SUM(AT98:AT99)</f>
        <v>0</v>
      </c>
      <c r="AU96" s="338"/>
      <c r="AV96" s="338"/>
      <c r="AW96" s="338"/>
      <c r="AX96" s="344"/>
      <c r="AY96" s="213">
        <f>AY98+AY99</f>
        <v>617</v>
      </c>
      <c r="AZ96" s="214"/>
      <c r="BA96" s="216"/>
      <c r="BB96" s="414"/>
    </row>
    <row r="97" spans="1:54" hidden="1" x14ac:dyDescent="0.3">
      <c r="A97" s="417"/>
      <c r="B97" s="414"/>
      <c r="C97" s="414"/>
      <c r="D97" s="203" t="s">
        <v>37</v>
      </c>
      <c r="E97" s="189"/>
      <c r="F97" s="189"/>
      <c r="G97" s="217" t="e">
        <f t="shared" si="24"/>
        <v>#DIV/0!</v>
      </c>
      <c r="H97" s="190"/>
      <c r="I97" s="190"/>
      <c r="J97" s="190"/>
      <c r="K97" s="190"/>
      <c r="L97" s="190"/>
      <c r="M97" s="190"/>
      <c r="N97" s="196"/>
      <c r="O97" s="194"/>
      <c r="P97" s="217" t="e">
        <f t="shared" si="25"/>
        <v>#DIV/0!</v>
      </c>
      <c r="Q97" s="196"/>
      <c r="R97" s="194"/>
      <c r="S97" s="217" t="e">
        <f t="shared" si="27"/>
        <v>#DIV/0!</v>
      </c>
      <c r="T97" s="274"/>
      <c r="U97" s="274"/>
      <c r="V97" s="275" t="e">
        <f t="shared" si="28"/>
        <v>#DIV/0!</v>
      </c>
      <c r="W97" s="276"/>
      <c r="X97" s="274"/>
      <c r="Y97" s="275" t="e">
        <f t="shared" si="29"/>
        <v>#DIV/0!</v>
      </c>
      <c r="Z97" s="196"/>
      <c r="AA97" s="190"/>
      <c r="AB97" s="190"/>
      <c r="AC97" s="194"/>
      <c r="AD97" s="227" t="e">
        <f t="shared" si="30"/>
        <v>#DIV/0!</v>
      </c>
      <c r="AE97" s="196"/>
      <c r="AF97" s="190"/>
      <c r="AG97" s="190"/>
      <c r="AH97" s="194"/>
      <c r="AI97" s="373" t="e">
        <f t="shared" si="32"/>
        <v>#DIV/0!</v>
      </c>
      <c r="AJ97" s="196"/>
      <c r="AK97" s="190"/>
      <c r="AL97" s="190"/>
      <c r="AM97" s="194"/>
      <c r="AN97" s="217"/>
      <c r="AO97" s="311"/>
      <c r="AP97" s="311"/>
      <c r="AQ97" s="311"/>
      <c r="AR97" s="311"/>
      <c r="AS97" s="371" t="e">
        <f t="shared" si="23"/>
        <v>#DIV/0!</v>
      </c>
      <c r="AT97" s="338"/>
      <c r="AU97" s="338"/>
      <c r="AV97" s="338"/>
      <c r="AW97" s="338"/>
      <c r="AX97" s="344"/>
      <c r="AY97" s="213"/>
      <c r="AZ97" s="214"/>
      <c r="BA97" s="216"/>
      <c r="BB97" s="414"/>
    </row>
    <row r="98" spans="1:54" ht="31.15" customHeight="1" x14ac:dyDescent="0.3">
      <c r="A98" s="417"/>
      <c r="B98" s="414"/>
      <c r="C98" s="414"/>
      <c r="D98" s="203" t="s">
        <v>2</v>
      </c>
      <c r="E98" s="186">
        <f>E100</f>
        <v>0</v>
      </c>
      <c r="F98" s="186">
        <f>F100</f>
        <v>0</v>
      </c>
      <c r="G98" s="217"/>
      <c r="H98" s="190"/>
      <c r="I98" s="190"/>
      <c r="J98" s="190"/>
      <c r="K98" s="190"/>
      <c r="L98" s="190"/>
      <c r="M98" s="190"/>
      <c r="N98" s="196"/>
      <c r="O98" s="194"/>
      <c r="P98" s="217"/>
      <c r="Q98" s="196"/>
      <c r="R98" s="194"/>
      <c r="S98" s="217"/>
      <c r="T98" s="274"/>
      <c r="U98" s="274"/>
      <c r="V98" s="275"/>
      <c r="W98" s="276"/>
      <c r="X98" s="274"/>
      <c r="Y98" s="275"/>
      <c r="Z98" s="196"/>
      <c r="AA98" s="190"/>
      <c r="AB98" s="190"/>
      <c r="AC98" s="194"/>
      <c r="AD98" s="227"/>
      <c r="AE98" s="196"/>
      <c r="AF98" s="190"/>
      <c r="AG98" s="190"/>
      <c r="AH98" s="194"/>
      <c r="AI98" s="373"/>
      <c r="AJ98" s="196"/>
      <c r="AK98" s="190"/>
      <c r="AL98" s="190"/>
      <c r="AM98" s="194"/>
      <c r="AN98" s="217"/>
      <c r="AO98" s="311"/>
      <c r="AP98" s="311"/>
      <c r="AQ98" s="311"/>
      <c r="AR98" s="311"/>
      <c r="AS98" s="371" t="e">
        <f t="shared" si="23"/>
        <v>#DIV/0!</v>
      </c>
      <c r="AT98" s="338"/>
      <c r="AU98" s="338"/>
      <c r="AV98" s="338"/>
      <c r="AW98" s="338"/>
      <c r="AX98" s="344"/>
      <c r="AY98" s="359">
        <v>0</v>
      </c>
      <c r="AZ98" s="214"/>
      <c r="BA98" s="216"/>
      <c r="BB98" s="414"/>
    </row>
    <row r="99" spans="1:54" ht="41.05" customHeight="1" x14ac:dyDescent="0.3">
      <c r="A99" s="417"/>
      <c r="B99" s="414"/>
      <c r="C99" s="414"/>
      <c r="D99" s="203" t="s">
        <v>43</v>
      </c>
      <c r="E99" s="186">
        <v>2102.5</v>
      </c>
      <c r="F99" s="186">
        <f>F101+F102+F103</f>
        <v>1427.8100000000002</v>
      </c>
      <c r="G99" s="217">
        <f t="shared" ref="G99:G103" si="35">F99/E99</f>
        <v>0.67910107015457799</v>
      </c>
      <c r="H99" s="190"/>
      <c r="I99" s="190"/>
      <c r="J99" s="190"/>
      <c r="K99" s="190"/>
      <c r="L99" s="190"/>
      <c r="M99" s="190"/>
      <c r="N99" s="196">
        <f>SUM(N101+N102+N103)</f>
        <v>835.9</v>
      </c>
      <c r="O99" s="194">
        <f>SUM(O101+O102+O103)</f>
        <v>835.9</v>
      </c>
      <c r="P99" s="217"/>
      <c r="Q99" s="196">
        <f>SUM(Q101+Q102+Q103)</f>
        <v>0</v>
      </c>
      <c r="R99" s="194">
        <f>SUM(R101+R102+R103)</f>
        <v>0</v>
      </c>
      <c r="S99" s="217" t="e">
        <f t="shared" si="27"/>
        <v>#DIV/0!</v>
      </c>
      <c r="T99" s="274">
        <f>SUM(T101+T102+T103)</f>
        <v>0</v>
      </c>
      <c r="U99" s="274">
        <f>SUM(U101+U102+U103)</f>
        <v>0</v>
      </c>
      <c r="V99" s="275" t="e">
        <f t="shared" si="28"/>
        <v>#DIV/0!</v>
      </c>
      <c r="W99" s="276">
        <f>SUM(W101+W102+W103)</f>
        <v>400</v>
      </c>
      <c r="X99" s="274">
        <f>SUM(X101+X102+X103)</f>
        <v>400</v>
      </c>
      <c r="Y99" s="275">
        <f t="shared" si="29"/>
        <v>1</v>
      </c>
      <c r="Z99" s="196">
        <f>SUM(Z101+Z102+Z103)</f>
        <v>110</v>
      </c>
      <c r="AA99" s="190"/>
      <c r="AB99" s="190"/>
      <c r="AC99" s="194">
        <f>SUM(AC101+AC102+AC103)</f>
        <v>110</v>
      </c>
      <c r="AD99" s="227">
        <f t="shared" si="30"/>
        <v>1</v>
      </c>
      <c r="AE99" s="196">
        <f>SUM(AE101+AE102+AE103)</f>
        <v>139.6</v>
      </c>
      <c r="AF99" s="190"/>
      <c r="AG99" s="190"/>
      <c r="AH99" s="194">
        <v>81.91</v>
      </c>
      <c r="AI99" s="373">
        <f t="shared" si="32"/>
        <v>0.58674785100286531</v>
      </c>
      <c r="AJ99" s="196">
        <f>SUM(AJ101+AJ102+AJ103)</f>
        <v>0</v>
      </c>
      <c r="AK99" s="190"/>
      <c r="AL99" s="190"/>
      <c r="AM99" s="194">
        <f>SUM(AM101+AM102+AM103)</f>
        <v>0</v>
      </c>
      <c r="AN99" s="217"/>
      <c r="AO99" s="311">
        <f>SUM(AO101+AO102+AO103)</f>
        <v>0</v>
      </c>
      <c r="AP99" s="311"/>
      <c r="AQ99" s="311"/>
      <c r="AR99" s="311">
        <f>SUM(AR101+AR102+AR103)</f>
        <v>0</v>
      </c>
      <c r="AS99" s="371" t="e">
        <f t="shared" si="23"/>
        <v>#DIV/0!</v>
      </c>
      <c r="AT99" s="338">
        <f>SUM(AT101+AT102+AT103)</f>
        <v>0</v>
      </c>
      <c r="AU99" s="338"/>
      <c r="AV99" s="338"/>
      <c r="AW99" s="338">
        <f>SUM(AW101+AW102+AW103)</f>
        <v>0</v>
      </c>
      <c r="AX99" s="344"/>
      <c r="AY99" s="214">
        <f>SUM(AY101+AY102+AY103)</f>
        <v>617</v>
      </c>
      <c r="AZ99" s="214">
        <f>SUM(AZ101+AZ102+AZ103)</f>
        <v>0</v>
      </c>
      <c r="BA99" s="216"/>
      <c r="BB99" s="414"/>
    </row>
    <row r="100" spans="1:54" ht="1.25" customHeight="1" x14ac:dyDescent="0.3">
      <c r="A100" s="446" t="s">
        <v>398</v>
      </c>
      <c r="B100" s="446" t="s">
        <v>342</v>
      </c>
      <c r="C100" s="437" t="s">
        <v>400</v>
      </c>
      <c r="D100" s="205" t="s">
        <v>2</v>
      </c>
      <c r="E100" s="186">
        <v>0</v>
      </c>
      <c r="F100" s="189"/>
      <c r="G100" s="217"/>
      <c r="H100" s="190"/>
      <c r="I100" s="190"/>
      <c r="J100" s="190"/>
      <c r="K100" s="190"/>
      <c r="L100" s="190"/>
      <c r="M100" s="190"/>
      <c r="N100" s="196"/>
      <c r="O100" s="194"/>
      <c r="P100" s="217"/>
      <c r="Q100" s="196"/>
      <c r="R100" s="194"/>
      <c r="S100" s="217" t="e">
        <f t="shared" si="27"/>
        <v>#DIV/0!</v>
      </c>
      <c r="T100" s="274"/>
      <c r="U100" s="274"/>
      <c r="V100" s="275"/>
      <c r="W100" s="276"/>
      <c r="X100" s="274"/>
      <c r="Y100" s="275" t="e">
        <f t="shared" si="29"/>
        <v>#DIV/0!</v>
      </c>
      <c r="Z100" s="196"/>
      <c r="AA100" s="190"/>
      <c r="AB100" s="190"/>
      <c r="AC100" s="194"/>
      <c r="AD100" s="227" t="e">
        <f t="shared" si="30"/>
        <v>#DIV/0!</v>
      </c>
      <c r="AE100" s="196"/>
      <c r="AF100" s="190"/>
      <c r="AG100" s="190"/>
      <c r="AH100" s="194"/>
      <c r="AI100" s="373" t="e">
        <f t="shared" si="32"/>
        <v>#DIV/0!</v>
      </c>
      <c r="AJ100" s="196"/>
      <c r="AK100" s="190"/>
      <c r="AL100" s="190"/>
      <c r="AM100" s="194"/>
      <c r="AN100" s="217"/>
      <c r="AO100" s="311"/>
      <c r="AP100" s="311"/>
      <c r="AQ100" s="311"/>
      <c r="AR100" s="311"/>
      <c r="AS100" s="371" t="e">
        <f t="shared" si="23"/>
        <v>#DIV/0!</v>
      </c>
      <c r="AT100" s="338"/>
      <c r="AU100" s="338"/>
      <c r="AV100" s="338"/>
      <c r="AW100" s="338"/>
      <c r="AX100" s="344"/>
      <c r="AY100" s="359"/>
      <c r="AZ100" s="214"/>
      <c r="BA100" s="216"/>
      <c r="BB100" s="198"/>
    </row>
    <row r="101" spans="1:54" ht="48.7" customHeight="1" x14ac:dyDescent="0.3">
      <c r="A101" s="447"/>
      <c r="B101" s="447"/>
      <c r="C101" s="438"/>
      <c r="D101" s="205" t="s">
        <v>43</v>
      </c>
      <c r="E101" s="186">
        <f>SUM(N101+W101)</f>
        <v>1235.9000000000001</v>
      </c>
      <c r="F101" s="189">
        <f>SUM(O101+X101)</f>
        <v>1235.9000000000001</v>
      </c>
      <c r="G101" s="217">
        <f t="shared" si="35"/>
        <v>1</v>
      </c>
      <c r="H101" s="190"/>
      <c r="I101" s="190"/>
      <c r="J101" s="190"/>
      <c r="K101" s="190"/>
      <c r="L101" s="190"/>
      <c r="M101" s="190"/>
      <c r="N101" s="196">
        <v>835.9</v>
      </c>
      <c r="O101" s="194">
        <v>835.9</v>
      </c>
      <c r="P101" s="217"/>
      <c r="Q101" s="196">
        <v>0</v>
      </c>
      <c r="R101" s="194">
        <v>0</v>
      </c>
      <c r="S101" s="217" t="e">
        <f>R101/Q101</f>
        <v>#DIV/0!</v>
      </c>
      <c r="T101" s="274"/>
      <c r="U101" s="274"/>
      <c r="V101" s="275"/>
      <c r="W101" s="276">
        <v>400</v>
      </c>
      <c r="X101" s="274">
        <v>400</v>
      </c>
      <c r="Y101" s="275">
        <f>X101/W101</f>
        <v>1</v>
      </c>
      <c r="Z101" s="196"/>
      <c r="AA101" s="190"/>
      <c r="AB101" s="190"/>
      <c r="AC101" s="194"/>
      <c r="AD101" s="227"/>
      <c r="AE101" s="196"/>
      <c r="AF101" s="190"/>
      <c r="AG101" s="190"/>
      <c r="AH101" s="194"/>
      <c r="AI101" s="373"/>
      <c r="AJ101" s="196"/>
      <c r="AK101" s="190"/>
      <c r="AL101" s="190"/>
      <c r="AM101" s="194"/>
      <c r="AN101" s="217"/>
      <c r="AO101" s="311"/>
      <c r="AP101" s="311"/>
      <c r="AQ101" s="311"/>
      <c r="AR101" s="311"/>
      <c r="AS101" s="312"/>
      <c r="AT101" s="338"/>
      <c r="AU101" s="338"/>
      <c r="AV101" s="338"/>
      <c r="AW101" s="338"/>
      <c r="AX101" s="344"/>
      <c r="AY101" s="359"/>
      <c r="AZ101" s="214"/>
      <c r="BA101" s="216"/>
      <c r="BB101" s="198"/>
    </row>
    <row r="102" spans="1:54" ht="187.85" x14ac:dyDescent="0.3">
      <c r="A102" s="202" t="s">
        <v>399</v>
      </c>
      <c r="B102" s="202" t="s">
        <v>342</v>
      </c>
      <c r="C102" s="201" t="s">
        <v>445</v>
      </c>
      <c r="D102" s="205" t="s">
        <v>43</v>
      </c>
      <c r="E102" s="186">
        <f>SUM(AY102+AC102+AO102+AE102)</f>
        <v>289.60000000000002</v>
      </c>
      <c r="F102" s="189">
        <f>SUM(O102+R102+U102+X102+AC102+AH102+AM102+AR102+AW102+AZ102)</f>
        <v>191.91</v>
      </c>
      <c r="G102" s="227">
        <f t="shared" si="35"/>
        <v>0.66267265193370162</v>
      </c>
      <c r="H102" s="190"/>
      <c r="I102" s="190"/>
      <c r="J102" s="190"/>
      <c r="K102" s="190"/>
      <c r="L102" s="190"/>
      <c r="M102" s="190"/>
      <c r="N102" s="196"/>
      <c r="O102" s="194"/>
      <c r="P102" s="217"/>
      <c r="Q102" s="196"/>
      <c r="R102" s="194"/>
      <c r="S102" s="217"/>
      <c r="T102" s="274"/>
      <c r="U102" s="274"/>
      <c r="V102" s="275"/>
      <c r="W102" s="276"/>
      <c r="X102" s="274"/>
      <c r="Y102" s="275"/>
      <c r="Z102" s="196">
        <v>110</v>
      </c>
      <c r="AA102" s="190"/>
      <c r="AB102" s="190"/>
      <c r="AC102" s="194">
        <v>110</v>
      </c>
      <c r="AD102" s="227">
        <f t="shared" si="30"/>
        <v>1</v>
      </c>
      <c r="AE102" s="196">
        <v>139.6</v>
      </c>
      <c r="AF102" s="190"/>
      <c r="AG102" s="190"/>
      <c r="AH102" s="194">
        <v>81.91</v>
      </c>
      <c r="AI102" s="373">
        <f t="shared" si="32"/>
        <v>0.58674785100286531</v>
      </c>
      <c r="AJ102" s="196"/>
      <c r="AK102" s="190"/>
      <c r="AL102" s="190"/>
      <c r="AM102" s="194"/>
      <c r="AN102" s="217"/>
      <c r="AO102" s="311">
        <v>0</v>
      </c>
      <c r="AP102" s="311"/>
      <c r="AQ102" s="311"/>
      <c r="AR102" s="311">
        <v>0</v>
      </c>
      <c r="AS102" s="312" t="e">
        <f>AR102/AO102</f>
        <v>#DIV/0!</v>
      </c>
      <c r="AT102" s="338"/>
      <c r="AU102" s="338"/>
      <c r="AV102" s="338"/>
      <c r="AW102" s="338"/>
      <c r="AX102" s="344"/>
      <c r="AY102" s="359">
        <v>40</v>
      </c>
      <c r="AZ102" s="214"/>
      <c r="BA102" s="216"/>
      <c r="BB102" s="198"/>
    </row>
    <row r="103" spans="1:54" ht="120.7" customHeight="1" x14ac:dyDescent="0.3">
      <c r="A103" s="202" t="s">
        <v>444</v>
      </c>
      <c r="B103" s="202" t="s">
        <v>342</v>
      </c>
      <c r="C103" s="201" t="s">
        <v>461</v>
      </c>
      <c r="D103" s="205" t="s">
        <v>43</v>
      </c>
      <c r="E103" s="186">
        <v>577</v>
      </c>
      <c r="F103" s="230">
        <f>SUM(O103+R103+U103+X103+AC103+AH103+AM103+AR103+AW103+AZ103)</f>
        <v>0</v>
      </c>
      <c r="G103" s="227">
        <f t="shared" si="35"/>
        <v>0</v>
      </c>
      <c r="H103" s="190"/>
      <c r="I103" s="190"/>
      <c r="J103" s="190"/>
      <c r="K103" s="190"/>
      <c r="L103" s="190"/>
      <c r="M103" s="190"/>
      <c r="N103" s="196"/>
      <c r="O103" s="194"/>
      <c r="P103" s="217"/>
      <c r="Q103" s="196"/>
      <c r="R103" s="194"/>
      <c r="S103" s="217"/>
      <c r="T103" s="274"/>
      <c r="U103" s="274"/>
      <c r="V103" s="275"/>
      <c r="W103" s="276"/>
      <c r="X103" s="274"/>
      <c r="Y103" s="275"/>
      <c r="Z103" s="196"/>
      <c r="AA103" s="190"/>
      <c r="AB103" s="190"/>
      <c r="AC103" s="194"/>
      <c r="AD103" s="227"/>
      <c r="AE103" s="196">
        <v>0</v>
      </c>
      <c r="AF103" s="190"/>
      <c r="AG103" s="190"/>
      <c r="AH103" s="194">
        <v>0</v>
      </c>
      <c r="AI103" s="217" t="e">
        <f>AH103/AE103</f>
        <v>#DIV/0!</v>
      </c>
      <c r="AJ103" s="196"/>
      <c r="AK103" s="190"/>
      <c r="AL103" s="190"/>
      <c r="AM103" s="194"/>
      <c r="AN103" s="217"/>
      <c r="AO103" s="311"/>
      <c r="AP103" s="311"/>
      <c r="AQ103" s="311"/>
      <c r="AR103" s="311"/>
      <c r="AS103" s="312"/>
      <c r="AT103" s="338"/>
      <c r="AU103" s="338"/>
      <c r="AV103" s="338"/>
      <c r="AW103" s="338"/>
      <c r="AX103" s="344"/>
      <c r="AY103" s="359">
        <v>577</v>
      </c>
      <c r="AZ103" s="214"/>
      <c r="BA103" s="216"/>
      <c r="BB103" s="198"/>
    </row>
    <row r="104" spans="1:54" ht="36" customHeight="1" x14ac:dyDescent="0.3">
      <c r="A104" s="419" t="s">
        <v>401</v>
      </c>
      <c r="B104" s="422" t="s">
        <v>402</v>
      </c>
      <c r="C104" s="418" t="s">
        <v>403</v>
      </c>
      <c r="D104" s="205" t="s">
        <v>321</v>
      </c>
      <c r="E104" s="186">
        <f>SUM(E105)</f>
        <v>12552.428000000002</v>
      </c>
      <c r="F104" s="186">
        <f>SUM(F105)</f>
        <v>9501.1349999999984</v>
      </c>
      <c r="G104" s="217">
        <f t="shared" ref="G104" si="36">F104/E104</f>
        <v>0.75691611216570986</v>
      </c>
      <c r="H104" s="190"/>
      <c r="I104" s="190"/>
      <c r="J104" s="190"/>
      <c r="K104" s="190"/>
      <c r="L104" s="190"/>
      <c r="M104" s="190"/>
      <c r="N104" s="196"/>
      <c r="O104" s="194"/>
      <c r="P104" s="217"/>
      <c r="Q104" s="196">
        <f>Q107</f>
        <v>198.22</v>
      </c>
      <c r="R104" s="194">
        <f>R107</f>
        <v>198.22</v>
      </c>
      <c r="S104" s="217">
        <v>1</v>
      </c>
      <c r="T104" s="274"/>
      <c r="U104" s="274"/>
      <c r="V104" s="275"/>
      <c r="W104" s="276">
        <f>SUM(W106:W114)</f>
        <v>1782.2749999999999</v>
      </c>
      <c r="X104" s="274">
        <f>SUM(X106:X114)</f>
        <v>1782.2749999999999</v>
      </c>
      <c r="Y104" s="275">
        <v>1</v>
      </c>
      <c r="Z104" s="196">
        <f>SUM(Z105)</f>
        <v>325.10000000000002</v>
      </c>
      <c r="AA104" s="196">
        <f t="shared" ref="AA104:AC104" si="37">SUM(AA105)</f>
        <v>0</v>
      </c>
      <c r="AB104" s="196">
        <f t="shared" si="37"/>
        <v>0</v>
      </c>
      <c r="AC104" s="194">
        <f t="shared" si="37"/>
        <v>325.10000000000002</v>
      </c>
      <c r="AD104" s="227">
        <f t="shared" si="30"/>
        <v>1</v>
      </c>
      <c r="AE104" s="196"/>
      <c r="AF104" s="190"/>
      <c r="AG104" s="190"/>
      <c r="AH104" s="194"/>
      <c r="AI104" s="217"/>
      <c r="AJ104" s="196"/>
      <c r="AK104" s="190"/>
      <c r="AL104" s="190"/>
      <c r="AM104" s="194"/>
      <c r="AN104" s="217"/>
      <c r="AO104" s="311"/>
      <c r="AP104" s="311"/>
      <c r="AQ104" s="311"/>
      <c r="AR104" s="311"/>
      <c r="AS104" s="312"/>
      <c r="AT104" s="338"/>
      <c r="AU104" s="338"/>
      <c r="AV104" s="338"/>
      <c r="AW104" s="338"/>
      <c r="AX104" s="344"/>
      <c r="AY104" s="359">
        <f>E104-F104-W104</f>
        <v>1269.0180000000034</v>
      </c>
      <c r="AZ104" s="214"/>
      <c r="BA104" s="216"/>
      <c r="BB104" s="198"/>
    </row>
    <row r="105" spans="1:54" ht="96.75" customHeight="1" x14ac:dyDescent="0.3">
      <c r="A105" s="422"/>
      <c r="B105" s="422"/>
      <c r="C105" s="433"/>
      <c r="D105" s="205" t="s">
        <v>43</v>
      </c>
      <c r="E105" s="186">
        <f>E106+E107+E108+E109+E110+E111+E112+E113+E114</f>
        <v>12552.428000000002</v>
      </c>
      <c r="F105" s="186">
        <f>F106+F107+F108+F109+F110+F111+F112+F113+F114</f>
        <v>9501.1349999999984</v>
      </c>
      <c r="G105" s="217">
        <f t="shared" ref="G105" si="38">F105/E105</f>
        <v>0.75691611216570986</v>
      </c>
      <c r="H105" s="190"/>
      <c r="I105" s="190"/>
      <c r="J105" s="190"/>
      <c r="K105" s="190"/>
      <c r="L105" s="190"/>
      <c r="M105" s="190"/>
      <c r="N105" s="196"/>
      <c r="O105" s="194"/>
      <c r="P105" s="217"/>
      <c r="Q105" s="196">
        <f>SUM(Q106:Q114)</f>
        <v>198.22</v>
      </c>
      <c r="R105" s="194">
        <f>SUM(R106:R114)</f>
        <v>198.22</v>
      </c>
      <c r="S105" s="217"/>
      <c r="T105" s="274"/>
      <c r="U105" s="274"/>
      <c r="V105" s="275"/>
      <c r="W105" s="276">
        <f>SUM(W106:W114)</f>
        <v>1782.2749999999999</v>
      </c>
      <c r="X105" s="274">
        <f>SUM(X106:X114)</f>
        <v>1782.2749999999999</v>
      </c>
      <c r="Y105" s="275"/>
      <c r="Z105" s="263">
        <f>SUM(Z106:Z114)</f>
        <v>325.10000000000002</v>
      </c>
      <c r="AA105" s="190"/>
      <c r="AB105" s="190"/>
      <c r="AC105" s="194">
        <f>SUM(AC106:AC114)</f>
        <v>325.10000000000002</v>
      </c>
      <c r="AD105" s="227">
        <f t="shared" si="30"/>
        <v>1</v>
      </c>
      <c r="AE105" s="196"/>
      <c r="AF105" s="190"/>
      <c r="AG105" s="190"/>
      <c r="AH105" s="194"/>
      <c r="AI105" s="217"/>
      <c r="AJ105" s="196"/>
      <c r="AK105" s="190"/>
      <c r="AL105" s="190"/>
      <c r="AM105" s="194"/>
      <c r="AN105" s="217"/>
      <c r="AO105" s="311"/>
      <c r="AP105" s="311"/>
      <c r="AQ105" s="311"/>
      <c r="AR105" s="311"/>
      <c r="AS105" s="312"/>
      <c r="AT105" s="338"/>
      <c r="AU105" s="338"/>
      <c r="AV105" s="338"/>
      <c r="AW105" s="338"/>
      <c r="AX105" s="344"/>
      <c r="AY105" s="359"/>
      <c r="AZ105" s="214"/>
      <c r="BA105" s="216"/>
      <c r="BB105" s="198"/>
    </row>
    <row r="106" spans="1:54" ht="47" x14ac:dyDescent="0.3">
      <c r="A106" s="202" t="s">
        <v>404</v>
      </c>
      <c r="B106" s="202" t="s">
        <v>405</v>
      </c>
      <c r="C106" s="201" t="s">
        <v>406</v>
      </c>
      <c r="D106" s="205" t="s">
        <v>43</v>
      </c>
      <c r="E106" s="186">
        <v>41.265000000000001</v>
      </c>
      <c r="F106" s="189">
        <f>W106</f>
        <v>41.265000000000001</v>
      </c>
      <c r="G106" s="217">
        <f t="shared" ref="G106:G110" si="39">F106/E106</f>
        <v>1</v>
      </c>
      <c r="H106" s="190"/>
      <c r="I106" s="190"/>
      <c r="J106" s="190"/>
      <c r="K106" s="190"/>
      <c r="L106" s="190"/>
      <c r="M106" s="190"/>
      <c r="N106" s="196"/>
      <c r="O106" s="194"/>
      <c r="P106" s="217"/>
      <c r="Q106" s="196"/>
      <c r="R106" s="194"/>
      <c r="S106" s="217"/>
      <c r="T106" s="274"/>
      <c r="U106" s="274"/>
      <c r="V106" s="275"/>
      <c r="W106" s="276">
        <v>41.265000000000001</v>
      </c>
      <c r="X106" s="274">
        <v>41.265000000000001</v>
      </c>
      <c r="Y106" s="275">
        <v>1</v>
      </c>
      <c r="Z106" s="196"/>
      <c r="AA106" s="190"/>
      <c r="AB106" s="190"/>
      <c r="AC106" s="194"/>
      <c r="AD106" s="217"/>
      <c r="AE106" s="196"/>
      <c r="AF106" s="190"/>
      <c r="AG106" s="190"/>
      <c r="AH106" s="194"/>
      <c r="AI106" s="217"/>
      <c r="AJ106" s="196"/>
      <c r="AK106" s="190"/>
      <c r="AL106" s="190"/>
      <c r="AM106" s="194"/>
      <c r="AN106" s="217"/>
      <c r="AO106" s="311"/>
      <c r="AP106" s="311"/>
      <c r="AQ106" s="311"/>
      <c r="AR106" s="311"/>
      <c r="AS106" s="312"/>
      <c r="AT106" s="338"/>
      <c r="AU106" s="338"/>
      <c r="AV106" s="338"/>
      <c r="AW106" s="338"/>
      <c r="AX106" s="344"/>
      <c r="AY106" s="359"/>
      <c r="AZ106" s="214"/>
      <c r="BA106" s="216"/>
      <c r="BB106" s="198"/>
    </row>
    <row r="107" spans="1:54" ht="47" x14ac:dyDescent="0.3">
      <c r="A107" s="202" t="s">
        <v>407</v>
      </c>
      <c r="B107" s="202" t="s">
        <v>408</v>
      </c>
      <c r="C107" s="201" t="s">
        <v>406</v>
      </c>
      <c r="D107" s="205" t="s">
        <v>43</v>
      </c>
      <c r="E107" s="186">
        <v>198.22</v>
      </c>
      <c r="F107" s="189">
        <f>SUM(R107)</f>
        <v>198.22</v>
      </c>
      <c r="G107" s="217">
        <f t="shared" si="39"/>
        <v>1</v>
      </c>
      <c r="H107" s="190"/>
      <c r="I107" s="190"/>
      <c r="J107" s="190"/>
      <c r="K107" s="190"/>
      <c r="L107" s="190"/>
      <c r="M107" s="190"/>
      <c r="N107" s="196"/>
      <c r="O107" s="194"/>
      <c r="P107" s="217"/>
      <c r="Q107" s="196">
        <v>198.22</v>
      </c>
      <c r="R107" s="194">
        <v>198.22</v>
      </c>
      <c r="S107" s="217">
        <f t="shared" ref="S107" si="40">R107/Q107</f>
        <v>1</v>
      </c>
      <c r="T107" s="274"/>
      <c r="U107" s="274"/>
      <c r="V107" s="275"/>
      <c r="W107" s="276"/>
      <c r="X107" s="274"/>
      <c r="Y107" s="275"/>
      <c r="Z107" s="196"/>
      <c r="AA107" s="190"/>
      <c r="AB107" s="190"/>
      <c r="AC107" s="194"/>
      <c r="AD107" s="217"/>
      <c r="AE107" s="196"/>
      <c r="AF107" s="190"/>
      <c r="AG107" s="190"/>
      <c r="AH107" s="194"/>
      <c r="AI107" s="217"/>
      <c r="AJ107" s="196"/>
      <c r="AK107" s="190"/>
      <c r="AL107" s="190"/>
      <c r="AM107" s="194"/>
      <c r="AN107" s="217"/>
      <c r="AO107" s="311"/>
      <c r="AP107" s="311"/>
      <c r="AQ107" s="311"/>
      <c r="AR107" s="311"/>
      <c r="AS107" s="312"/>
      <c r="AT107" s="338"/>
      <c r="AU107" s="338"/>
      <c r="AV107" s="338"/>
      <c r="AW107" s="338"/>
      <c r="AX107" s="344"/>
      <c r="AY107" s="359">
        <f>E107-F107</f>
        <v>0</v>
      </c>
      <c r="AZ107" s="214"/>
      <c r="BA107" s="216"/>
      <c r="BB107" s="198"/>
    </row>
    <row r="108" spans="1:54" ht="47" x14ac:dyDescent="0.3">
      <c r="A108" s="202" t="s">
        <v>409</v>
      </c>
      <c r="B108" s="202" t="s">
        <v>410</v>
      </c>
      <c r="C108" s="201" t="s">
        <v>406</v>
      </c>
      <c r="D108" s="205" t="s">
        <v>43</v>
      </c>
      <c r="E108" s="186">
        <f>SUM(W108+AY108)+AE108</f>
        <v>776.3</v>
      </c>
      <c r="F108" s="189">
        <f>W108+AH108</f>
        <v>776.3</v>
      </c>
      <c r="G108" s="217">
        <f t="shared" si="39"/>
        <v>1</v>
      </c>
      <c r="H108" s="190"/>
      <c r="I108" s="190"/>
      <c r="J108" s="190"/>
      <c r="K108" s="190"/>
      <c r="L108" s="190"/>
      <c r="M108" s="190"/>
      <c r="N108" s="196"/>
      <c r="O108" s="194"/>
      <c r="P108" s="217"/>
      <c r="Q108" s="196"/>
      <c r="R108" s="194"/>
      <c r="S108" s="217"/>
      <c r="T108" s="274"/>
      <c r="U108" s="274"/>
      <c r="V108" s="275"/>
      <c r="W108" s="276">
        <v>565.89</v>
      </c>
      <c r="X108" s="274">
        <v>565.89</v>
      </c>
      <c r="Y108" s="275">
        <v>1</v>
      </c>
      <c r="Z108" s="196"/>
      <c r="AA108" s="190"/>
      <c r="AB108" s="190"/>
      <c r="AC108" s="194"/>
      <c r="AD108" s="217"/>
      <c r="AE108" s="196">
        <v>210.41</v>
      </c>
      <c r="AF108" s="190"/>
      <c r="AG108" s="190"/>
      <c r="AH108" s="194">
        <v>210.41</v>
      </c>
      <c r="AI108" s="217">
        <f>AH108/AE108</f>
        <v>1</v>
      </c>
      <c r="AJ108" s="196"/>
      <c r="AK108" s="190"/>
      <c r="AL108" s="190"/>
      <c r="AM108" s="194"/>
      <c r="AN108" s="217"/>
      <c r="AO108" s="311"/>
      <c r="AP108" s="311"/>
      <c r="AQ108" s="311"/>
      <c r="AR108" s="311"/>
      <c r="AS108" s="312"/>
      <c r="AT108" s="338"/>
      <c r="AU108" s="338"/>
      <c r="AV108" s="338"/>
      <c r="AW108" s="338"/>
      <c r="AX108" s="344"/>
      <c r="AY108" s="359"/>
      <c r="AZ108" s="214"/>
      <c r="BA108" s="216"/>
      <c r="BB108" s="198"/>
    </row>
    <row r="109" spans="1:54" ht="28.2" customHeight="1" x14ac:dyDescent="0.3">
      <c r="A109" s="202" t="s">
        <v>411</v>
      </c>
      <c r="B109" s="202" t="s">
        <v>412</v>
      </c>
      <c r="C109" s="201" t="s">
        <v>406</v>
      </c>
      <c r="D109" s="205" t="s">
        <v>43</v>
      </c>
      <c r="E109" s="186">
        <v>0.03</v>
      </c>
      <c r="F109" s="189"/>
      <c r="G109" s="217"/>
      <c r="H109" s="190"/>
      <c r="I109" s="190"/>
      <c r="J109" s="190"/>
      <c r="K109" s="190"/>
      <c r="L109" s="190"/>
      <c r="M109" s="190"/>
      <c r="N109" s="196"/>
      <c r="O109" s="194"/>
      <c r="P109" s="217"/>
      <c r="Q109" s="196"/>
      <c r="R109" s="194"/>
      <c r="S109" s="217"/>
      <c r="T109" s="274"/>
      <c r="U109" s="274"/>
      <c r="V109" s="275"/>
      <c r="W109" s="276"/>
      <c r="X109" s="274"/>
      <c r="Y109" s="275"/>
      <c r="Z109" s="196"/>
      <c r="AA109" s="190"/>
      <c r="AB109" s="190"/>
      <c r="AC109" s="194"/>
      <c r="AD109" s="217"/>
      <c r="AE109" s="196"/>
      <c r="AF109" s="190"/>
      <c r="AG109" s="190"/>
      <c r="AH109" s="194"/>
      <c r="AI109" s="217"/>
      <c r="AJ109" s="196"/>
      <c r="AK109" s="190"/>
      <c r="AL109" s="190"/>
      <c r="AM109" s="194"/>
      <c r="AN109" s="217"/>
      <c r="AO109" s="311"/>
      <c r="AP109" s="311"/>
      <c r="AQ109" s="311"/>
      <c r="AR109" s="311"/>
      <c r="AS109" s="312"/>
      <c r="AT109" s="338"/>
      <c r="AU109" s="338"/>
      <c r="AV109" s="338"/>
      <c r="AW109" s="338"/>
      <c r="AX109" s="344"/>
      <c r="AY109" s="359">
        <f>SUM(E109)</f>
        <v>0.03</v>
      </c>
      <c r="AZ109" s="214"/>
      <c r="BA109" s="216"/>
      <c r="BB109" s="198"/>
    </row>
    <row r="110" spans="1:54" ht="31.3" x14ac:dyDescent="0.3">
      <c r="A110" s="202" t="s">
        <v>413</v>
      </c>
      <c r="B110" s="202" t="s">
        <v>414</v>
      </c>
      <c r="C110" s="201" t="s">
        <v>406</v>
      </c>
      <c r="D110" s="205" t="s">
        <v>43</v>
      </c>
      <c r="E110" s="186">
        <v>8174.16</v>
      </c>
      <c r="F110" s="189">
        <f>AM110+AR110</f>
        <v>5602.4</v>
      </c>
      <c r="G110" s="300">
        <f t="shared" si="39"/>
        <v>0.68537929279583465</v>
      </c>
      <c r="H110" s="190"/>
      <c r="I110" s="190"/>
      <c r="J110" s="190"/>
      <c r="K110" s="190"/>
      <c r="L110" s="190"/>
      <c r="M110" s="190"/>
      <c r="N110" s="196"/>
      <c r="O110" s="194"/>
      <c r="P110" s="217"/>
      <c r="Q110" s="196"/>
      <c r="R110" s="194"/>
      <c r="S110" s="217"/>
      <c r="T110" s="274"/>
      <c r="U110" s="274"/>
      <c r="V110" s="275"/>
      <c r="W110" s="276"/>
      <c r="X110" s="274"/>
      <c r="Y110" s="275"/>
      <c r="Z110" s="196"/>
      <c r="AA110" s="190"/>
      <c r="AB110" s="190"/>
      <c r="AC110" s="194"/>
      <c r="AD110" s="217"/>
      <c r="AE110" s="196"/>
      <c r="AF110" s="190"/>
      <c r="AG110" s="190"/>
      <c r="AH110" s="194"/>
      <c r="AI110" s="217"/>
      <c r="AJ110" s="196">
        <v>1729.81</v>
      </c>
      <c r="AK110" s="190"/>
      <c r="AL110" s="190"/>
      <c r="AM110" s="194">
        <v>1729.81</v>
      </c>
      <c r="AN110" s="217">
        <f>AM110/AJ110</f>
        <v>1</v>
      </c>
      <c r="AO110" s="311">
        <v>3872.59</v>
      </c>
      <c r="AP110" s="340">
        <v>3872.59</v>
      </c>
      <c r="AQ110" s="340">
        <v>3872.59</v>
      </c>
      <c r="AR110" s="340">
        <v>3872.59</v>
      </c>
      <c r="AS110" s="341">
        <f>AR110/AO110</f>
        <v>1</v>
      </c>
      <c r="AT110" s="338"/>
      <c r="AU110" s="338"/>
      <c r="AV110" s="338"/>
      <c r="AW110" s="338"/>
      <c r="AX110" s="344"/>
      <c r="AY110" s="359"/>
      <c r="AZ110" s="214"/>
      <c r="BA110" s="216"/>
      <c r="BB110" s="198">
        <v>2571.8000000000002</v>
      </c>
    </row>
    <row r="111" spans="1:54" ht="31.3" x14ac:dyDescent="0.3">
      <c r="A111" s="202" t="s">
        <v>415</v>
      </c>
      <c r="B111" s="202" t="s">
        <v>416</v>
      </c>
      <c r="C111" s="201" t="s">
        <v>406</v>
      </c>
      <c r="D111" s="205" t="s">
        <v>43</v>
      </c>
      <c r="E111" s="186">
        <f>SUM(W111+AY111)+AE111</f>
        <v>777.19999999999993</v>
      </c>
      <c r="F111" s="189">
        <f>X111+AH111</f>
        <v>777.19999999999993</v>
      </c>
      <c r="G111" s="217">
        <f t="shared" ref="G111:G113" si="41">F111/E111</f>
        <v>1</v>
      </c>
      <c r="H111" s="190"/>
      <c r="I111" s="190"/>
      <c r="J111" s="190"/>
      <c r="K111" s="190"/>
      <c r="L111" s="190"/>
      <c r="M111" s="190"/>
      <c r="N111" s="196"/>
      <c r="O111" s="194"/>
      <c r="P111" s="217"/>
      <c r="Q111" s="196"/>
      <c r="R111" s="194"/>
      <c r="S111" s="217"/>
      <c r="T111" s="274"/>
      <c r="U111" s="274"/>
      <c r="V111" s="275"/>
      <c r="W111" s="276">
        <v>672.29</v>
      </c>
      <c r="X111" s="274">
        <v>672.29</v>
      </c>
      <c r="Y111" s="275">
        <v>1</v>
      </c>
      <c r="Z111" s="196"/>
      <c r="AA111" s="190"/>
      <c r="AB111" s="190"/>
      <c r="AC111" s="194"/>
      <c r="AD111" s="217"/>
      <c r="AE111" s="196">
        <v>104.91</v>
      </c>
      <c r="AF111" s="190"/>
      <c r="AG111" s="190"/>
      <c r="AH111" s="194">
        <v>104.91</v>
      </c>
      <c r="AI111" s="296">
        <f>AH111/AE111</f>
        <v>1</v>
      </c>
      <c r="AJ111" s="196"/>
      <c r="AK111" s="190"/>
      <c r="AL111" s="190"/>
      <c r="AM111" s="194"/>
      <c r="AN111" s="217"/>
      <c r="AO111" s="311"/>
      <c r="AP111" s="311"/>
      <c r="AQ111" s="311"/>
      <c r="AR111" s="311"/>
      <c r="AS111" s="312"/>
      <c r="AT111" s="338"/>
      <c r="AU111" s="338"/>
      <c r="AV111" s="338"/>
      <c r="AW111" s="338"/>
      <c r="AX111" s="344"/>
      <c r="AY111" s="359"/>
      <c r="AZ111" s="214"/>
      <c r="BA111" s="216"/>
      <c r="BB111" s="198"/>
    </row>
    <row r="112" spans="1:54" ht="31.3" x14ac:dyDescent="0.3">
      <c r="A112" s="202" t="s">
        <v>446</v>
      </c>
      <c r="B112" s="206" t="s">
        <v>448</v>
      </c>
      <c r="C112" s="201" t="s">
        <v>406</v>
      </c>
      <c r="D112" s="205" t="s">
        <v>43</v>
      </c>
      <c r="E112" s="186">
        <v>464</v>
      </c>
      <c r="F112" s="189">
        <f>392.08+AM112</f>
        <v>464</v>
      </c>
      <c r="G112" s="217">
        <f t="shared" si="41"/>
        <v>1</v>
      </c>
      <c r="H112" s="190"/>
      <c r="I112" s="190"/>
      <c r="J112" s="190"/>
      <c r="K112" s="190"/>
      <c r="L112" s="190"/>
      <c r="M112" s="190"/>
      <c r="N112" s="196"/>
      <c r="O112" s="194"/>
      <c r="P112" s="217"/>
      <c r="Q112" s="196"/>
      <c r="R112" s="194"/>
      <c r="S112" s="217"/>
      <c r="T112" s="274"/>
      <c r="U112" s="274"/>
      <c r="V112" s="275"/>
      <c r="W112" s="276">
        <v>392.08</v>
      </c>
      <c r="X112" s="274">
        <v>392.08</v>
      </c>
      <c r="Y112" s="275">
        <v>1</v>
      </c>
      <c r="Z112" s="196">
        <v>0</v>
      </c>
      <c r="AA112" s="190"/>
      <c r="AB112" s="190"/>
      <c r="AC112" s="194">
        <v>0</v>
      </c>
      <c r="AD112" s="217"/>
      <c r="AE112" s="196"/>
      <c r="AF112" s="190"/>
      <c r="AG112" s="190"/>
      <c r="AH112" s="194"/>
      <c r="AI112" s="217"/>
      <c r="AJ112" s="196">
        <v>71.92</v>
      </c>
      <c r="AK112" s="190"/>
      <c r="AL112" s="190"/>
      <c r="AM112" s="194">
        <v>71.92</v>
      </c>
      <c r="AN112" s="300">
        <f>AM112/AJ112</f>
        <v>1</v>
      </c>
      <c r="AO112" s="311"/>
      <c r="AP112" s="311"/>
      <c r="AQ112" s="311"/>
      <c r="AR112" s="311"/>
      <c r="AS112" s="312"/>
      <c r="AT112" s="338"/>
      <c r="AU112" s="338"/>
      <c r="AV112" s="338"/>
      <c r="AW112" s="338"/>
      <c r="AX112" s="344"/>
      <c r="AY112" s="359"/>
      <c r="AZ112" s="214"/>
      <c r="BA112" s="216"/>
      <c r="BB112" s="198"/>
    </row>
    <row r="113" spans="1:54" ht="31.3" x14ac:dyDescent="0.3">
      <c r="A113" s="202" t="s">
        <v>447</v>
      </c>
      <c r="B113" s="206" t="s">
        <v>449</v>
      </c>
      <c r="C113" s="201" t="s">
        <v>406</v>
      </c>
      <c r="D113" s="205" t="s">
        <v>43</v>
      </c>
      <c r="E113" s="186">
        <v>110.753</v>
      </c>
      <c r="F113" s="189">
        <v>110.75</v>
      </c>
      <c r="G113" s="217">
        <f t="shared" si="41"/>
        <v>0.99997291269762445</v>
      </c>
      <c r="H113" s="190"/>
      <c r="I113" s="190"/>
      <c r="J113" s="190"/>
      <c r="K113" s="190"/>
      <c r="L113" s="190"/>
      <c r="M113" s="190"/>
      <c r="N113" s="196"/>
      <c r="O113" s="194"/>
      <c r="P113" s="217"/>
      <c r="Q113" s="196"/>
      <c r="R113" s="194"/>
      <c r="S113" s="217"/>
      <c r="T113" s="274"/>
      <c r="U113" s="274"/>
      <c r="V113" s="275"/>
      <c r="W113" s="276">
        <v>110.75</v>
      </c>
      <c r="X113" s="274">
        <v>110.75</v>
      </c>
      <c r="Y113" s="275">
        <v>1</v>
      </c>
      <c r="Z113" s="196">
        <v>0</v>
      </c>
      <c r="AA113" s="190"/>
      <c r="AB113" s="190"/>
      <c r="AC113" s="194">
        <v>0</v>
      </c>
      <c r="AD113" s="217"/>
      <c r="AE113" s="196"/>
      <c r="AF113" s="190"/>
      <c r="AG113" s="190"/>
      <c r="AH113" s="194"/>
      <c r="AI113" s="217"/>
      <c r="AJ113" s="196"/>
      <c r="AK113" s="190"/>
      <c r="AL113" s="190"/>
      <c r="AM113" s="194"/>
      <c r="AN113" s="217"/>
      <c r="AO113" s="311"/>
      <c r="AP113" s="311"/>
      <c r="AQ113" s="311"/>
      <c r="AR113" s="311"/>
      <c r="AS113" s="312"/>
      <c r="AT113" s="338"/>
      <c r="AU113" s="338"/>
      <c r="AV113" s="338"/>
      <c r="AW113" s="338"/>
      <c r="AX113" s="344"/>
      <c r="AY113" s="359"/>
      <c r="AZ113" s="214"/>
      <c r="BA113" s="216"/>
      <c r="BB113" s="198"/>
    </row>
    <row r="114" spans="1:54" x14ac:dyDescent="0.3">
      <c r="A114" s="202" t="s">
        <v>451</v>
      </c>
      <c r="B114" s="206" t="s">
        <v>450</v>
      </c>
      <c r="C114" s="201" t="s">
        <v>406</v>
      </c>
      <c r="D114" s="205" t="s">
        <v>43</v>
      </c>
      <c r="E114" s="186">
        <f>SUM(Z114+AY114)+AE114+AO114</f>
        <v>2010.5</v>
      </c>
      <c r="F114" s="189">
        <f>325.1+AH114+AR114</f>
        <v>1531</v>
      </c>
      <c r="G114" s="217">
        <f>F114/E114</f>
        <v>0.76150211390201439</v>
      </c>
      <c r="H114" s="190"/>
      <c r="I114" s="190"/>
      <c r="J114" s="190"/>
      <c r="K114" s="190"/>
      <c r="L114" s="190"/>
      <c r="M114" s="190"/>
      <c r="N114" s="196"/>
      <c r="O114" s="194"/>
      <c r="P114" s="217"/>
      <c r="Q114" s="196"/>
      <c r="R114" s="194"/>
      <c r="S114" s="217"/>
      <c r="T114" s="274"/>
      <c r="U114" s="274"/>
      <c r="V114" s="275"/>
      <c r="W114" s="276"/>
      <c r="X114" s="274"/>
      <c r="Y114" s="275"/>
      <c r="Z114" s="196">
        <v>325.10000000000002</v>
      </c>
      <c r="AA114" s="190"/>
      <c r="AB114" s="190"/>
      <c r="AC114" s="194">
        <v>325.10000000000002</v>
      </c>
      <c r="AD114" s="217">
        <v>1</v>
      </c>
      <c r="AE114" s="196">
        <v>450.7</v>
      </c>
      <c r="AF114" s="190"/>
      <c r="AG114" s="190"/>
      <c r="AH114" s="194">
        <v>450.7</v>
      </c>
      <c r="AI114" s="296">
        <f>AH114/AE114</f>
        <v>1</v>
      </c>
      <c r="AJ114" s="196"/>
      <c r="AK114" s="190"/>
      <c r="AL114" s="190"/>
      <c r="AM114" s="194"/>
      <c r="AN114" s="217"/>
      <c r="AO114" s="311">
        <f>1234.7</f>
        <v>1234.7</v>
      </c>
      <c r="AP114" s="311"/>
      <c r="AQ114" s="311"/>
      <c r="AR114" s="311">
        <v>755.2</v>
      </c>
      <c r="AS114" s="367">
        <f>AR114/AO114</f>
        <v>0.61164655381874145</v>
      </c>
      <c r="AT114" s="338"/>
      <c r="AU114" s="338"/>
      <c r="AV114" s="338"/>
      <c r="AW114" s="338"/>
      <c r="AX114" s="344"/>
      <c r="AY114" s="359"/>
      <c r="AZ114" s="214"/>
      <c r="BA114" s="216"/>
      <c r="BB114" s="198"/>
    </row>
    <row r="115" spans="1:54" ht="36" customHeight="1" x14ac:dyDescent="0.3">
      <c r="A115" s="419" t="s">
        <v>417</v>
      </c>
      <c r="B115" s="422" t="s">
        <v>418</v>
      </c>
      <c r="C115" s="201" t="s">
        <v>406</v>
      </c>
      <c r="D115" s="205" t="s">
        <v>321</v>
      </c>
      <c r="E115" s="186">
        <f>E116</f>
        <v>2526.7553499999999</v>
      </c>
      <c r="F115" s="186">
        <f>F116</f>
        <v>284.60000000000002</v>
      </c>
      <c r="G115" s="335">
        <f t="shared" ref="G115:G117" si="42">F115/E115</f>
        <v>0.11263456907294173</v>
      </c>
      <c r="H115" s="190"/>
      <c r="I115" s="190"/>
      <c r="J115" s="190"/>
      <c r="K115" s="190"/>
      <c r="L115" s="190"/>
      <c r="M115" s="190"/>
      <c r="N115" s="196"/>
      <c r="O115" s="194"/>
      <c r="P115" s="217"/>
      <c r="Q115" s="196"/>
      <c r="R115" s="194"/>
      <c r="S115" s="217"/>
      <c r="T115" s="274"/>
      <c r="U115" s="274"/>
      <c r="V115" s="275"/>
      <c r="W115" s="276"/>
      <c r="X115" s="274"/>
      <c r="Y115" s="275"/>
      <c r="Z115" s="196"/>
      <c r="AA115" s="190"/>
      <c r="AB115" s="190"/>
      <c r="AC115" s="194"/>
      <c r="AD115" s="217"/>
      <c r="AE115" s="196"/>
      <c r="AF115" s="190"/>
      <c r="AG115" s="190"/>
      <c r="AH115" s="194"/>
      <c r="AI115" s="217"/>
      <c r="AJ115" s="196"/>
      <c r="AK115" s="190"/>
      <c r="AL115" s="190"/>
      <c r="AM115" s="194"/>
      <c r="AN115" s="217"/>
      <c r="AO115" s="311"/>
      <c r="AP115" s="311"/>
      <c r="AQ115" s="311"/>
      <c r="AR115" s="311"/>
      <c r="AS115" s="312"/>
      <c r="AT115" s="338"/>
      <c r="AU115" s="338"/>
      <c r="AV115" s="338"/>
      <c r="AW115" s="338"/>
      <c r="AX115" s="344"/>
      <c r="AY115" s="359">
        <f>SUM(E115)</f>
        <v>2526.7553499999999</v>
      </c>
      <c r="AZ115" s="214"/>
      <c r="BA115" s="216"/>
      <c r="BB115" s="198"/>
    </row>
    <row r="116" spans="1:54" ht="33.85" customHeight="1" x14ac:dyDescent="0.3">
      <c r="A116" s="419"/>
      <c r="B116" s="422"/>
      <c r="C116" s="418" t="s">
        <v>406</v>
      </c>
      <c r="D116" s="205" t="s">
        <v>43</v>
      </c>
      <c r="E116" s="186">
        <f>E117+E118+E119+E120+E121</f>
        <v>2526.7553499999999</v>
      </c>
      <c r="F116" s="186">
        <f>F117+F118+F119+F120+F121</f>
        <v>284.60000000000002</v>
      </c>
      <c r="G116" s="335">
        <f t="shared" si="42"/>
        <v>0.11263456907294173</v>
      </c>
      <c r="H116" s="190"/>
      <c r="I116" s="190"/>
      <c r="J116" s="190"/>
      <c r="K116" s="190"/>
      <c r="L116" s="190"/>
      <c r="M116" s="190"/>
      <c r="N116" s="196"/>
      <c r="O116" s="194"/>
      <c r="P116" s="217"/>
      <c r="Q116" s="196">
        <f>SUM(Q117:Q121)</f>
        <v>0</v>
      </c>
      <c r="R116" s="194">
        <f>SUM(R117:R121)</f>
        <v>0</v>
      </c>
      <c r="S116" s="217"/>
      <c r="T116" s="274"/>
      <c r="U116" s="274"/>
      <c r="V116" s="275"/>
      <c r="W116" s="276"/>
      <c r="X116" s="274"/>
      <c r="Y116" s="275"/>
      <c r="Z116" s="196"/>
      <c r="AA116" s="190"/>
      <c r="AB116" s="190"/>
      <c r="AC116" s="194"/>
      <c r="AD116" s="217"/>
      <c r="AE116" s="196"/>
      <c r="AF116" s="190"/>
      <c r="AG116" s="190"/>
      <c r="AH116" s="194"/>
      <c r="AI116" s="217"/>
      <c r="AJ116" s="196"/>
      <c r="AK116" s="190"/>
      <c r="AL116" s="190"/>
      <c r="AM116" s="194"/>
      <c r="AN116" s="217"/>
      <c r="AO116" s="311"/>
      <c r="AP116" s="311"/>
      <c r="AQ116" s="311"/>
      <c r="AR116" s="311"/>
      <c r="AS116" s="312"/>
      <c r="AT116" s="338"/>
      <c r="AU116" s="338"/>
      <c r="AV116" s="338"/>
      <c r="AW116" s="338"/>
      <c r="AX116" s="344"/>
      <c r="AY116" s="359">
        <f>SUM(E116)</f>
        <v>2526.7553499999999</v>
      </c>
      <c r="AZ116" s="214"/>
      <c r="BA116" s="216"/>
      <c r="BB116" s="198"/>
    </row>
    <row r="117" spans="1:54" ht="62.65" x14ac:dyDescent="0.3">
      <c r="A117" s="202" t="s">
        <v>419</v>
      </c>
      <c r="B117" s="202" t="s">
        <v>420</v>
      </c>
      <c r="C117" s="418"/>
      <c r="D117" s="205" t="s">
        <v>43</v>
      </c>
      <c r="E117" s="186">
        <v>15.145350000000001</v>
      </c>
      <c r="F117" s="189">
        <f t="shared" ref="F117:F120" si="43">SUM(AZ117)</f>
        <v>0</v>
      </c>
      <c r="G117" s="335">
        <f t="shared" si="42"/>
        <v>0</v>
      </c>
      <c r="H117" s="190"/>
      <c r="I117" s="190"/>
      <c r="J117" s="190"/>
      <c r="K117" s="190"/>
      <c r="L117" s="190"/>
      <c r="M117" s="190"/>
      <c r="N117" s="196"/>
      <c r="O117" s="194"/>
      <c r="P117" s="217"/>
      <c r="Q117" s="196"/>
      <c r="R117" s="194"/>
      <c r="S117" s="217"/>
      <c r="T117" s="274"/>
      <c r="U117" s="274"/>
      <c r="V117" s="275"/>
      <c r="W117" s="276"/>
      <c r="X117" s="274"/>
      <c r="Y117" s="275"/>
      <c r="Z117" s="196"/>
      <c r="AA117" s="190"/>
      <c r="AB117" s="190"/>
      <c r="AC117" s="194"/>
      <c r="AD117" s="217"/>
      <c r="AE117" s="196"/>
      <c r="AF117" s="190"/>
      <c r="AG117" s="190"/>
      <c r="AH117" s="194"/>
      <c r="AI117" s="217"/>
      <c r="AJ117" s="196"/>
      <c r="AK117" s="190"/>
      <c r="AL117" s="190"/>
      <c r="AM117" s="194"/>
      <c r="AN117" s="217"/>
      <c r="AO117" s="311"/>
      <c r="AP117" s="311"/>
      <c r="AQ117" s="311"/>
      <c r="AR117" s="311"/>
      <c r="AS117" s="312"/>
      <c r="AT117" s="338"/>
      <c r="AU117" s="338"/>
      <c r="AV117" s="338"/>
      <c r="AW117" s="338"/>
      <c r="AX117" s="344"/>
      <c r="AY117" s="359"/>
      <c r="AZ117" s="214"/>
      <c r="BA117" s="216"/>
      <c r="BB117" s="198">
        <v>15.15</v>
      </c>
    </row>
    <row r="118" spans="1:54" ht="31.3" x14ac:dyDescent="0.3">
      <c r="A118" s="202" t="s">
        <v>421</v>
      </c>
      <c r="B118" s="202" t="s">
        <v>422</v>
      </c>
      <c r="C118" s="201" t="s">
        <v>406</v>
      </c>
      <c r="D118" s="205" t="s">
        <v>43</v>
      </c>
      <c r="E118" s="186">
        <v>597.6</v>
      </c>
      <c r="F118" s="189">
        <f>SUM(AZ118)+AH118</f>
        <v>45.4</v>
      </c>
      <c r="G118" s="296">
        <f t="shared" ref="G118:G120" si="44">F118/E118</f>
        <v>7.5970548862115128E-2</v>
      </c>
      <c r="H118" s="190"/>
      <c r="I118" s="190"/>
      <c r="J118" s="190"/>
      <c r="K118" s="190"/>
      <c r="L118" s="190"/>
      <c r="M118" s="190"/>
      <c r="N118" s="196"/>
      <c r="O118" s="194"/>
      <c r="P118" s="217"/>
      <c r="Q118" s="196"/>
      <c r="R118" s="194"/>
      <c r="S118" s="217"/>
      <c r="T118" s="274"/>
      <c r="U118" s="274"/>
      <c r="V118" s="275"/>
      <c r="W118" s="276"/>
      <c r="X118" s="274"/>
      <c r="Y118" s="275"/>
      <c r="Z118" s="196"/>
      <c r="AA118" s="190"/>
      <c r="AB118" s="190"/>
      <c r="AC118" s="194"/>
      <c r="AD118" s="217"/>
      <c r="AE118" s="196">
        <v>45.4</v>
      </c>
      <c r="AF118" s="190"/>
      <c r="AG118" s="190"/>
      <c r="AH118" s="194">
        <v>45.4</v>
      </c>
      <c r="AI118" s="296">
        <f>AH118/AE118</f>
        <v>1</v>
      </c>
      <c r="AJ118" s="196"/>
      <c r="AK118" s="190"/>
      <c r="AL118" s="190"/>
      <c r="AM118" s="194"/>
      <c r="AN118" s="217"/>
      <c r="AO118" s="311"/>
      <c r="AP118" s="311"/>
      <c r="AQ118" s="311"/>
      <c r="AR118" s="311"/>
      <c r="AS118" s="312"/>
      <c r="AT118" s="338"/>
      <c r="AU118" s="338"/>
      <c r="AV118" s="338"/>
      <c r="AW118" s="338"/>
      <c r="AX118" s="344"/>
      <c r="AY118" s="359"/>
      <c r="AZ118" s="214"/>
      <c r="BA118" s="216"/>
      <c r="BB118" s="198">
        <v>552.20000000000005</v>
      </c>
    </row>
    <row r="119" spans="1:54" ht="31.3" x14ac:dyDescent="0.3">
      <c r="A119" s="202" t="s">
        <v>423</v>
      </c>
      <c r="B119" s="202" t="s">
        <v>424</v>
      </c>
      <c r="C119" s="201" t="s">
        <v>406</v>
      </c>
      <c r="D119" s="205" t="s">
        <v>43</v>
      </c>
      <c r="E119" s="186">
        <f>153.3+214-0.16</f>
        <v>367.14</v>
      </c>
      <c r="F119" s="189">
        <f>SUM(AZ119)+AR119</f>
        <v>100</v>
      </c>
      <c r="G119" s="369">
        <f t="shared" si="44"/>
        <v>0.27237566051097672</v>
      </c>
      <c r="H119" s="190"/>
      <c r="I119" s="190"/>
      <c r="J119" s="190"/>
      <c r="K119" s="190"/>
      <c r="L119" s="190"/>
      <c r="M119" s="190"/>
      <c r="N119" s="196"/>
      <c r="O119" s="194"/>
      <c r="P119" s="217"/>
      <c r="Q119" s="196"/>
      <c r="R119" s="194"/>
      <c r="S119" s="217"/>
      <c r="T119" s="274"/>
      <c r="U119" s="274"/>
      <c r="V119" s="275"/>
      <c r="W119" s="276"/>
      <c r="X119" s="274"/>
      <c r="Y119" s="275"/>
      <c r="Z119" s="196"/>
      <c r="AA119" s="190"/>
      <c r="AB119" s="190"/>
      <c r="AC119" s="194"/>
      <c r="AD119" s="217"/>
      <c r="AE119" s="196"/>
      <c r="AF119" s="190"/>
      <c r="AG119" s="190"/>
      <c r="AH119" s="194"/>
      <c r="AI119" s="217"/>
      <c r="AJ119" s="196"/>
      <c r="AK119" s="190"/>
      <c r="AL119" s="190"/>
      <c r="AM119" s="194"/>
      <c r="AN119" s="217"/>
      <c r="AO119" s="311">
        <v>100</v>
      </c>
      <c r="AP119" s="311"/>
      <c r="AQ119" s="311"/>
      <c r="AR119" s="311">
        <v>100</v>
      </c>
      <c r="AS119" s="368">
        <f>AR119/AO119</f>
        <v>1</v>
      </c>
      <c r="AT119" s="338"/>
      <c r="AU119" s="338"/>
      <c r="AV119" s="338"/>
      <c r="AW119" s="338"/>
      <c r="AX119" s="344"/>
      <c r="AY119" s="359">
        <f>SUM(E119)-100</f>
        <v>267.14</v>
      </c>
      <c r="AZ119" s="214"/>
      <c r="BA119" s="216"/>
      <c r="BB119" s="198"/>
    </row>
    <row r="120" spans="1:54" ht="31.3" hidden="1" x14ac:dyDescent="0.3">
      <c r="A120" s="202" t="s">
        <v>425</v>
      </c>
      <c r="B120" s="202" t="s">
        <v>414</v>
      </c>
      <c r="C120" s="201" t="s">
        <v>406</v>
      </c>
      <c r="D120" s="205" t="s">
        <v>43</v>
      </c>
      <c r="E120" s="186"/>
      <c r="F120" s="189">
        <f t="shared" si="43"/>
        <v>0</v>
      </c>
      <c r="G120" s="369" t="e">
        <f t="shared" si="44"/>
        <v>#DIV/0!</v>
      </c>
      <c r="H120" s="190"/>
      <c r="I120" s="190"/>
      <c r="J120" s="190"/>
      <c r="K120" s="190"/>
      <c r="L120" s="190"/>
      <c r="M120" s="190"/>
      <c r="N120" s="196"/>
      <c r="O120" s="194"/>
      <c r="P120" s="217"/>
      <c r="Q120" s="196"/>
      <c r="R120" s="194"/>
      <c r="S120" s="217"/>
      <c r="T120" s="274"/>
      <c r="U120" s="274"/>
      <c r="V120" s="275"/>
      <c r="W120" s="276"/>
      <c r="X120" s="274"/>
      <c r="Y120" s="275"/>
      <c r="Z120" s="196"/>
      <c r="AA120" s="190"/>
      <c r="AB120" s="190"/>
      <c r="AC120" s="194"/>
      <c r="AD120" s="217"/>
      <c r="AE120" s="196"/>
      <c r="AF120" s="190"/>
      <c r="AG120" s="190"/>
      <c r="AH120" s="194"/>
      <c r="AI120" s="217"/>
      <c r="AJ120" s="196"/>
      <c r="AK120" s="190"/>
      <c r="AL120" s="190"/>
      <c r="AM120" s="194"/>
      <c r="AN120" s="217"/>
      <c r="AO120" s="311"/>
      <c r="AP120" s="311"/>
      <c r="AQ120" s="311"/>
      <c r="AR120" s="311"/>
      <c r="AS120" s="312"/>
      <c r="AT120" s="338"/>
      <c r="AU120" s="338"/>
      <c r="AV120" s="338"/>
      <c r="AW120" s="338"/>
      <c r="AX120" s="344"/>
      <c r="AY120" s="359">
        <f t="shared" ref="AY120" si="45">SUM(E120)</f>
        <v>0</v>
      </c>
      <c r="AZ120" s="214"/>
      <c r="BA120" s="216"/>
      <c r="BB120" s="198"/>
    </row>
    <row r="121" spans="1:54" ht="47" x14ac:dyDescent="0.3">
      <c r="A121" s="202" t="s">
        <v>452</v>
      </c>
      <c r="B121" s="202" t="s">
        <v>473</v>
      </c>
      <c r="C121" s="201" t="s">
        <v>406</v>
      </c>
      <c r="D121" s="205" t="s">
        <v>43</v>
      </c>
      <c r="E121" s="186">
        <v>1546.87</v>
      </c>
      <c r="F121" s="189">
        <f>AR121</f>
        <v>139.19999999999999</v>
      </c>
      <c r="G121" s="302">
        <f t="shared" ref="G121:G131" si="46">F121/E121</f>
        <v>8.9988169658730202E-2</v>
      </c>
      <c r="H121" s="190"/>
      <c r="I121" s="190"/>
      <c r="J121" s="190"/>
      <c r="K121" s="190"/>
      <c r="L121" s="190"/>
      <c r="M121" s="190"/>
      <c r="N121" s="196"/>
      <c r="O121" s="194"/>
      <c r="P121" s="217"/>
      <c r="Q121" s="196"/>
      <c r="R121" s="194"/>
      <c r="S121" s="217"/>
      <c r="T121" s="274"/>
      <c r="U121" s="274"/>
      <c r="V121" s="275"/>
      <c r="W121" s="276"/>
      <c r="X121" s="274"/>
      <c r="Y121" s="275"/>
      <c r="Z121" s="196"/>
      <c r="AA121" s="190"/>
      <c r="AB121" s="190"/>
      <c r="AC121" s="194"/>
      <c r="AD121" s="217"/>
      <c r="AE121" s="196"/>
      <c r="AF121" s="190"/>
      <c r="AG121" s="190"/>
      <c r="AH121" s="194"/>
      <c r="AI121" s="217"/>
      <c r="AJ121" s="196"/>
      <c r="AK121" s="190"/>
      <c r="AL121" s="190"/>
      <c r="AM121" s="194"/>
      <c r="AN121" s="217"/>
      <c r="AO121" s="311">
        <v>139.19999999999999</v>
      </c>
      <c r="AP121" s="311"/>
      <c r="AQ121" s="311"/>
      <c r="AR121" s="311">
        <v>139.19999999999999</v>
      </c>
      <c r="AS121" s="312">
        <f>AR121/AO121</f>
        <v>1</v>
      </c>
      <c r="AT121" s="338"/>
      <c r="AU121" s="338"/>
      <c r="AV121" s="338"/>
      <c r="AW121" s="338"/>
      <c r="AX121" s="344"/>
      <c r="AY121" s="359"/>
      <c r="AZ121" s="214"/>
      <c r="BA121" s="216"/>
      <c r="BB121" s="198">
        <v>1407.6</v>
      </c>
    </row>
    <row r="122" spans="1:54" ht="31.3" x14ac:dyDescent="0.3">
      <c r="A122" s="202" t="s">
        <v>426</v>
      </c>
      <c r="B122" s="202" t="s">
        <v>427</v>
      </c>
      <c r="C122" s="201" t="s">
        <v>406</v>
      </c>
      <c r="D122" s="205" t="s">
        <v>43</v>
      </c>
      <c r="E122" s="186">
        <f>SUM(E123:E124)</f>
        <v>283713.24</v>
      </c>
      <c r="F122" s="189">
        <f>F123+F124</f>
        <v>22019.439999999999</v>
      </c>
      <c r="G122" s="217">
        <f t="shared" si="46"/>
        <v>7.7611605295544187E-2</v>
      </c>
      <c r="H122" s="190"/>
      <c r="I122" s="190"/>
      <c r="J122" s="190"/>
      <c r="K122" s="190"/>
      <c r="L122" s="190"/>
      <c r="M122" s="190"/>
      <c r="N122" s="196">
        <f>N123</f>
        <v>4832.5200000000004</v>
      </c>
      <c r="O122" s="194">
        <f>O123</f>
        <v>4832.5200000000004</v>
      </c>
      <c r="P122" s="217">
        <v>1</v>
      </c>
      <c r="Q122" s="196">
        <f>SUM(Q123:Q124)</f>
        <v>3229.48</v>
      </c>
      <c r="R122" s="194">
        <f>SUM(R123:R124)</f>
        <v>3229.48</v>
      </c>
      <c r="S122" s="217">
        <v>1</v>
      </c>
      <c r="T122" s="274">
        <f>SUM(T123:T124)</f>
        <v>830.54</v>
      </c>
      <c r="U122" s="274">
        <f>SUM(U123:U124)</f>
        <v>830.54</v>
      </c>
      <c r="V122" s="275">
        <v>1</v>
      </c>
      <c r="W122" s="276">
        <f>SUM(W123:W124)</f>
        <v>10922.3</v>
      </c>
      <c r="X122" s="274">
        <f>SUM(X123:X124)</f>
        <v>10922.3</v>
      </c>
      <c r="Y122" s="275">
        <v>1</v>
      </c>
      <c r="Z122" s="196"/>
      <c r="AA122" s="190"/>
      <c r="AB122" s="190"/>
      <c r="AC122" s="194"/>
      <c r="AD122" s="217"/>
      <c r="AE122" s="196"/>
      <c r="AF122" s="190"/>
      <c r="AG122" s="190"/>
      <c r="AH122" s="194"/>
      <c r="AI122" s="217"/>
      <c r="AJ122" s="196"/>
      <c r="AK122" s="190"/>
      <c r="AL122" s="190"/>
      <c r="AM122" s="194"/>
      <c r="AN122" s="217"/>
      <c r="AO122" s="311"/>
      <c r="AP122" s="311"/>
      <c r="AQ122" s="311"/>
      <c r="AR122" s="311"/>
      <c r="AS122" s="312"/>
      <c r="AT122" s="338"/>
      <c r="AU122" s="338"/>
      <c r="AV122" s="338"/>
      <c r="AW122" s="338"/>
      <c r="AX122" s="344"/>
      <c r="AY122" s="359">
        <f>E122-F122-W122</f>
        <v>250771.5</v>
      </c>
      <c r="AZ122" s="214"/>
      <c r="BA122" s="216"/>
      <c r="BB122" s="198"/>
    </row>
    <row r="123" spans="1:54" ht="31.3" x14ac:dyDescent="0.3">
      <c r="A123" s="202" t="s">
        <v>428</v>
      </c>
      <c r="B123" s="202" t="s">
        <v>429</v>
      </c>
      <c r="C123" s="201" t="s">
        <v>406</v>
      </c>
      <c r="D123" s="205" t="s">
        <v>43</v>
      </c>
      <c r="E123" s="186">
        <f>N123+T123+W123+AO123+BB123</f>
        <v>173827.24</v>
      </c>
      <c r="F123" s="189">
        <f>SUM(O123+U123+X123+AR123)</f>
        <v>14679.64</v>
      </c>
      <c r="G123" s="217">
        <f t="shared" si="46"/>
        <v>8.4449594896634159E-2</v>
      </c>
      <c r="H123" s="190"/>
      <c r="I123" s="190"/>
      <c r="J123" s="190"/>
      <c r="K123" s="190"/>
      <c r="L123" s="190"/>
      <c r="M123" s="190"/>
      <c r="N123" s="196">
        <v>4832.5200000000004</v>
      </c>
      <c r="O123" s="194">
        <v>4832.5200000000004</v>
      </c>
      <c r="P123" s="217">
        <f>O123/N123</f>
        <v>1</v>
      </c>
      <c r="Q123" s="196"/>
      <c r="R123" s="194"/>
      <c r="S123" s="217"/>
      <c r="T123" s="274">
        <v>830.54</v>
      </c>
      <c r="U123" s="274">
        <v>830.54</v>
      </c>
      <c r="V123" s="275">
        <v>1</v>
      </c>
      <c r="W123" s="276">
        <v>8216.58</v>
      </c>
      <c r="X123" s="274">
        <v>8216.58</v>
      </c>
      <c r="Y123" s="275">
        <v>1</v>
      </c>
      <c r="Z123" s="196">
        <v>0</v>
      </c>
      <c r="AA123" s="190"/>
      <c r="AB123" s="190"/>
      <c r="AC123" s="194">
        <v>0</v>
      </c>
      <c r="AD123" s="217">
        <v>1</v>
      </c>
      <c r="AE123" s="196"/>
      <c r="AF123" s="190"/>
      <c r="AG123" s="190"/>
      <c r="AH123" s="194"/>
      <c r="AI123" s="217"/>
      <c r="AJ123" s="196"/>
      <c r="AK123" s="190"/>
      <c r="AL123" s="190"/>
      <c r="AM123" s="194"/>
      <c r="AN123" s="217"/>
      <c r="AO123" s="311">
        <v>800</v>
      </c>
      <c r="AP123" s="311"/>
      <c r="AQ123" s="311"/>
      <c r="AR123" s="311">
        <v>800</v>
      </c>
      <c r="AS123" s="312">
        <f>AR123/AO123</f>
        <v>1</v>
      </c>
      <c r="AT123" s="338"/>
      <c r="AU123" s="338"/>
      <c r="AV123" s="338"/>
      <c r="AW123" s="338"/>
      <c r="AX123" s="344"/>
      <c r="AY123" s="359"/>
      <c r="AZ123" s="214"/>
      <c r="BA123" s="216"/>
      <c r="BB123" s="198">
        <v>159147.6</v>
      </c>
    </row>
    <row r="124" spans="1:54" ht="31.3" x14ac:dyDescent="0.3">
      <c r="A124" s="202" t="s">
        <v>430</v>
      </c>
      <c r="B124" s="202" t="s">
        <v>431</v>
      </c>
      <c r="C124" s="201" t="s">
        <v>406</v>
      </c>
      <c r="D124" s="205" t="s">
        <v>43</v>
      </c>
      <c r="E124" s="186">
        <v>109886</v>
      </c>
      <c r="F124" s="189">
        <f>SUM(R124+X124)+AH124</f>
        <v>7339.7999999999993</v>
      </c>
      <c r="G124" s="217">
        <f t="shared" si="46"/>
        <v>6.6794678120961723E-2</v>
      </c>
      <c r="H124" s="190"/>
      <c r="I124" s="190"/>
      <c r="J124" s="190"/>
      <c r="K124" s="190"/>
      <c r="L124" s="190"/>
      <c r="M124" s="190"/>
      <c r="N124" s="196"/>
      <c r="O124" s="194"/>
      <c r="P124" s="217"/>
      <c r="Q124" s="196">
        <v>3229.48</v>
      </c>
      <c r="R124" s="194">
        <v>3229.48</v>
      </c>
      <c r="S124" s="217">
        <f t="shared" ref="S124:S125" si="47">R124/Q124</f>
        <v>1</v>
      </c>
      <c r="T124" s="274"/>
      <c r="U124" s="274"/>
      <c r="V124" s="275"/>
      <c r="W124" s="276">
        <v>2705.72</v>
      </c>
      <c r="X124" s="274">
        <v>2705.72</v>
      </c>
      <c r="Y124" s="275">
        <v>1</v>
      </c>
      <c r="Z124" s="196"/>
      <c r="AA124" s="190"/>
      <c r="AB124" s="190"/>
      <c r="AC124" s="194"/>
      <c r="AD124" s="217"/>
      <c r="AE124" s="196">
        <v>1404.6</v>
      </c>
      <c r="AF124" s="190"/>
      <c r="AG124" s="190"/>
      <c r="AH124" s="194">
        <v>1404.6</v>
      </c>
      <c r="AI124" s="296">
        <f>AH124/AE124</f>
        <v>1</v>
      </c>
      <c r="AJ124" s="196"/>
      <c r="AK124" s="190"/>
      <c r="AL124" s="190"/>
      <c r="AM124" s="194"/>
      <c r="AN124" s="217"/>
      <c r="AO124" s="311"/>
      <c r="AP124" s="311"/>
      <c r="AQ124" s="311"/>
      <c r="AR124" s="311"/>
      <c r="AS124" s="371"/>
      <c r="AT124" s="338"/>
      <c r="AU124" s="338"/>
      <c r="AV124" s="338"/>
      <c r="AW124" s="338"/>
      <c r="AX124" s="344"/>
      <c r="AY124" s="359"/>
      <c r="AZ124" s="214"/>
      <c r="BA124" s="216"/>
      <c r="BB124" s="198">
        <v>102547</v>
      </c>
    </row>
    <row r="125" spans="1:54" ht="156.55000000000001" x14ac:dyDescent="0.3">
      <c r="A125" s="202" t="s">
        <v>432</v>
      </c>
      <c r="B125" s="201" t="s">
        <v>433</v>
      </c>
      <c r="C125" s="201" t="s">
        <v>406</v>
      </c>
      <c r="D125" s="205" t="s">
        <v>43</v>
      </c>
      <c r="E125" s="186">
        <v>500</v>
      </c>
      <c r="F125" s="189">
        <v>499</v>
      </c>
      <c r="G125" s="217">
        <f t="shared" si="46"/>
        <v>0.998</v>
      </c>
      <c r="H125" s="190"/>
      <c r="I125" s="190"/>
      <c r="J125" s="190"/>
      <c r="K125" s="190"/>
      <c r="L125" s="190"/>
      <c r="M125" s="190"/>
      <c r="N125" s="196"/>
      <c r="O125" s="194"/>
      <c r="P125" s="217"/>
      <c r="Q125" s="196">
        <v>499</v>
      </c>
      <c r="R125" s="194">
        <v>499</v>
      </c>
      <c r="S125" s="217">
        <f t="shared" si="47"/>
        <v>1</v>
      </c>
      <c r="T125" s="274"/>
      <c r="U125" s="274"/>
      <c r="V125" s="275"/>
      <c r="W125" s="276"/>
      <c r="X125" s="274"/>
      <c r="Y125" s="275"/>
      <c r="Z125" s="196"/>
      <c r="AA125" s="190"/>
      <c r="AB125" s="190"/>
      <c r="AC125" s="194"/>
      <c r="AD125" s="217"/>
      <c r="AE125" s="196"/>
      <c r="AF125" s="190"/>
      <c r="AG125" s="190"/>
      <c r="AH125" s="194"/>
      <c r="AI125" s="217"/>
      <c r="AJ125" s="196"/>
      <c r="AK125" s="190"/>
      <c r="AL125" s="190"/>
      <c r="AM125" s="194"/>
      <c r="AN125" s="217"/>
      <c r="AO125" s="311"/>
      <c r="AP125" s="311"/>
      <c r="AQ125" s="311"/>
      <c r="AR125" s="311"/>
      <c r="AS125" s="371"/>
      <c r="AT125" s="338"/>
      <c r="AU125" s="338"/>
      <c r="AV125" s="338"/>
      <c r="AW125" s="338"/>
      <c r="AX125" s="344"/>
      <c r="AY125" s="359"/>
      <c r="AZ125" s="214"/>
      <c r="BA125" s="216"/>
      <c r="BB125" s="198"/>
    </row>
    <row r="126" spans="1:54" s="239" customFormat="1" x14ac:dyDescent="0.3">
      <c r="A126" s="414" t="s">
        <v>344</v>
      </c>
      <c r="B126" s="423"/>
      <c r="C126" s="423"/>
      <c r="D126" s="225" t="s">
        <v>321</v>
      </c>
      <c r="E126" s="219">
        <f>E127+E128</f>
        <v>301394.92335</v>
      </c>
      <c r="F126" s="219">
        <f>F128</f>
        <v>33731.985000000001</v>
      </c>
      <c r="G126" s="227">
        <f t="shared" si="46"/>
        <v>0.11191955267550462</v>
      </c>
      <c r="H126" s="220"/>
      <c r="I126" s="220"/>
      <c r="J126" s="220"/>
      <c r="K126" s="220"/>
      <c r="L126" s="220"/>
      <c r="M126" s="220"/>
      <c r="N126" s="221">
        <f>SUM(N127:N128)</f>
        <v>5668.42</v>
      </c>
      <c r="O126" s="222">
        <f>SUM(O127:O128)</f>
        <v>5668.42</v>
      </c>
      <c r="P126" s="223"/>
      <c r="Q126" s="221"/>
      <c r="R126" s="222"/>
      <c r="S126" s="223"/>
      <c r="T126" s="277"/>
      <c r="U126" s="277"/>
      <c r="V126" s="278"/>
      <c r="W126" s="279"/>
      <c r="X126" s="277"/>
      <c r="Y126" s="278"/>
      <c r="Z126" s="221"/>
      <c r="AA126" s="220"/>
      <c r="AB126" s="220"/>
      <c r="AC126" s="222"/>
      <c r="AD126" s="223"/>
      <c r="AE126" s="221"/>
      <c r="AF126" s="220"/>
      <c r="AG126" s="220"/>
      <c r="AH126" s="222"/>
      <c r="AI126" s="223"/>
      <c r="AJ126" s="221"/>
      <c r="AK126" s="220"/>
      <c r="AL126" s="220"/>
      <c r="AM126" s="222"/>
      <c r="AN126" s="223"/>
      <c r="AO126" s="313"/>
      <c r="AP126" s="313"/>
      <c r="AQ126" s="313"/>
      <c r="AR126" s="313"/>
      <c r="AS126" s="371"/>
      <c r="AT126" s="221"/>
      <c r="AU126" s="221"/>
      <c r="AV126" s="221"/>
      <c r="AW126" s="221"/>
      <c r="AX126" s="345"/>
      <c r="AY126" s="360"/>
      <c r="AZ126" s="356"/>
      <c r="BA126" s="357"/>
      <c r="BB126" s="224">
        <f>SUM(N126+Q126+T126+W126+Z126+AE126+AJ126+AO126+AT126+AY126)</f>
        <v>5668.42</v>
      </c>
    </row>
    <row r="127" spans="1:54" ht="31.3" x14ac:dyDescent="0.3">
      <c r="A127" s="423"/>
      <c r="B127" s="423"/>
      <c r="C127" s="423"/>
      <c r="D127" s="202" t="s">
        <v>2</v>
      </c>
      <c r="E127" s="189">
        <f>E93</f>
        <v>0</v>
      </c>
      <c r="F127" s="189"/>
      <c r="G127" s="227" t="e">
        <f t="shared" si="46"/>
        <v>#DIV/0!</v>
      </c>
      <c r="H127" s="190"/>
      <c r="I127" s="190"/>
      <c r="J127" s="190"/>
      <c r="K127" s="190"/>
      <c r="L127" s="190"/>
      <c r="M127" s="190"/>
      <c r="N127" s="196"/>
      <c r="O127" s="194"/>
      <c r="P127" s="217"/>
      <c r="Q127" s="196"/>
      <c r="R127" s="194"/>
      <c r="S127" s="217"/>
      <c r="T127" s="274"/>
      <c r="U127" s="274"/>
      <c r="V127" s="275"/>
      <c r="W127" s="276"/>
      <c r="X127" s="274"/>
      <c r="Y127" s="275"/>
      <c r="Z127" s="196"/>
      <c r="AA127" s="190"/>
      <c r="AB127" s="190"/>
      <c r="AC127" s="194"/>
      <c r="AD127" s="217"/>
      <c r="AE127" s="196"/>
      <c r="AF127" s="190"/>
      <c r="AG127" s="190"/>
      <c r="AH127" s="194"/>
      <c r="AI127" s="217"/>
      <c r="AJ127" s="196"/>
      <c r="AK127" s="190"/>
      <c r="AL127" s="190"/>
      <c r="AM127" s="194"/>
      <c r="AN127" s="217"/>
      <c r="AO127" s="311"/>
      <c r="AP127" s="311"/>
      <c r="AQ127" s="311"/>
      <c r="AR127" s="311"/>
      <c r="AS127" s="371"/>
      <c r="AT127" s="338"/>
      <c r="AU127" s="338"/>
      <c r="AV127" s="338"/>
      <c r="AW127" s="338"/>
      <c r="AX127" s="344"/>
      <c r="AY127" s="213"/>
      <c r="AZ127" s="214"/>
      <c r="BA127" s="216"/>
      <c r="BB127" s="198"/>
    </row>
    <row r="128" spans="1:54" x14ac:dyDescent="0.3">
      <c r="A128" s="423"/>
      <c r="B128" s="423"/>
      <c r="C128" s="423"/>
      <c r="D128" s="202" t="s">
        <v>43</v>
      </c>
      <c r="E128" s="189">
        <f>E94</f>
        <v>301394.92335</v>
      </c>
      <c r="F128" s="189">
        <f>F94</f>
        <v>33731.985000000001</v>
      </c>
      <c r="G128" s="227">
        <f t="shared" si="46"/>
        <v>0.11191955267550462</v>
      </c>
      <c r="H128" s="190"/>
      <c r="I128" s="190"/>
      <c r="J128" s="190"/>
      <c r="K128" s="190"/>
      <c r="L128" s="190"/>
      <c r="M128" s="190"/>
      <c r="N128" s="196">
        <f>SUM(N123+N116+N105+N99)</f>
        <v>5668.42</v>
      </c>
      <c r="O128" s="194">
        <f>SUM(O123+O116+O105+O99)</f>
        <v>5668.42</v>
      </c>
      <c r="P128" s="217"/>
      <c r="Q128" s="196">
        <f>SUM(Q123+Q116+Q105+Q99)</f>
        <v>198.22</v>
      </c>
      <c r="R128" s="194">
        <f>SUM(R123+R116+R105+R99)</f>
        <v>198.22</v>
      </c>
      <c r="S128" s="217"/>
      <c r="T128" s="274">
        <f>SUM(T123+T116+T105+T99)</f>
        <v>830.54</v>
      </c>
      <c r="U128" s="274">
        <f>SUM(U123+U116+U105+U99)</f>
        <v>830.54</v>
      </c>
      <c r="V128" s="275">
        <v>1</v>
      </c>
      <c r="W128" s="276">
        <f>SUM(W123+W116+W105+W99)</f>
        <v>10398.855</v>
      </c>
      <c r="X128" s="274">
        <f>SUM(X123+X116+X105+X99)</f>
        <v>10398.855</v>
      </c>
      <c r="Y128" s="275"/>
      <c r="Z128" s="196">
        <f>SUM(Z123+Z116+Z105+Z99)</f>
        <v>435.1</v>
      </c>
      <c r="AA128" s="190"/>
      <c r="AB128" s="190"/>
      <c r="AC128" s="194">
        <f>SUM(AC123+AC116+AC105+AC99)</f>
        <v>435.1</v>
      </c>
      <c r="AD128" s="217"/>
      <c r="AE128" s="196">
        <f>SUM(AE123+AE116+AE105+AE99)</f>
        <v>139.6</v>
      </c>
      <c r="AF128" s="190"/>
      <c r="AG128" s="190"/>
      <c r="AH128" s="194">
        <f>SUM(AH123+AH116+AH105+AH99)</f>
        <v>81.91</v>
      </c>
      <c r="AI128" s="217"/>
      <c r="AJ128" s="196">
        <f>SUM(AJ123+AJ116+AJ105+AJ99)</f>
        <v>0</v>
      </c>
      <c r="AK128" s="190"/>
      <c r="AL128" s="190"/>
      <c r="AM128" s="194">
        <f>SUM(AM123+AM116+AM105+AM99)</f>
        <v>0</v>
      </c>
      <c r="AN128" s="217"/>
      <c r="AO128" s="311">
        <f>SUM(AO123+AO116+AO105+AO99)</f>
        <v>800</v>
      </c>
      <c r="AP128" s="311"/>
      <c r="AQ128" s="311"/>
      <c r="AR128" s="311">
        <f>SUM(AR123+AR116+AR105+AR99)</f>
        <v>800</v>
      </c>
      <c r="AS128" s="371">
        <f t="shared" ref="AS124:AS128" si="48">AR128/AO128</f>
        <v>1</v>
      </c>
      <c r="AT128" s="338">
        <f>SUM(AT123+AT116+AT105+AT99)</f>
        <v>0</v>
      </c>
      <c r="AU128" s="338"/>
      <c r="AV128" s="338"/>
      <c r="AW128" s="338">
        <f>SUM(AW123+AW116+AW105+AW99)</f>
        <v>0</v>
      </c>
      <c r="AX128" s="344"/>
      <c r="AY128" s="214">
        <f>SUM(AY123+AY116+AY105+AY99)</f>
        <v>3143.7553499999999</v>
      </c>
      <c r="AZ128" s="214">
        <f>SUM(AZ123+AZ116+AZ105+AZ99)</f>
        <v>0</v>
      </c>
      <c r="BA128" s="216"/>
      <c r="BB128" s="198"/>
    </row>
    <row r="129" spans="1:54" s="239" customFormat="1" x14ac:dyDescent="0.3">
      <c r="A129" s="423" t="s">
        <v>4</v>
      </c>
      <c r="B129" s="445" t="s">
        <v>462</v>
      </c>
      <c r="C129" s="431" t="s">
        <v>300</v>
      </c>
      <c r="D129" s="225" t="s">
        <v>321</v>
      </c>
      <c r="E129" s="219">
        <v>303.60000000000002</v>
      </c>
      <c r="F129" s="219">
        <v>303.60000000000002</v>
      </c>
      <c r="G129" s="227">
        <f t="shared" si="46"/>
        <v>1</v>
      </c>
      <c r="H129" s="220"/>
      <c r="I129" s="220"/>
      <c r="J129" s="220"/>
      <c r="K129" s="220"/>
      <c r="L129" s="220"/>
      <c r="M129" s="220"/>
      <c r="N129" s="221"/>
      <c r="O129" s="222"/>
      <c r="P129" s="223"/>
      <c r="Q129" s="221"/>
      <c r="R129" s="222"/>
      <c r="S129" s="223"/>
      <c r="T129" s="277"/>
      <c r="U129" s="277"/>
      <c r="V129" s="278"/>
      <c r="W129" s="279">
        <v>31</v>
      </c>
      <c r="X129" s="277">
        <v>31</v>
      </c>
      <c r="Y129" s="294">
        <v>1</v>
      </c>
      <c r="Z129" s="221">
        <f>Z131</f>
        <v>31</v>
      </c>
      <c r="AA129" s="220"/>
      <c r="AB129" s="220"/>
      <c r="AC129" s="222">
        <f>AC131</f>
        <v>31</v>
      </c>
      <c r="AD129" s="223">
        <f>AD131</f>
        <v>1</v>
      </c>
      <c r="AE129" s="221"/>
      <c r="AF129" s="220"/>
      <c r="AG129" s="220"/>
      <c r="AH129" s="222"/>
      <c r="AI129" s="223"/>
      <c r="AJ129" s="221"/>
      <c r="AK129" s="220"/>
      <c r="AL129" s="220"/>
      <c r="AM129" s="222"/>
      <c r="AN129" s="223"/>
      <c r="AO129" s="313"/>
      <c r="AP129" s="313"/>
      <c r="AQ129" s="313"/>
      <c r="AR129" s="313"/>
      <c r="AS129" s="314"/>
      <c r="AT129" s="221"/>
      <c r="AU129" s="221"/>
      <c r="AV129" s="221"/>
      <c r="AW129" s="221"/>
      <c r="AX129" s="345"/>
      <c r="AY129" s="360">
        <f>SUM(AY131)</f>
        <v>0</v>
      </c>
      <c r="AZ129" s="356"/>
      <c r="BA129" s="357"/>
      <c r="BB129" s="232"/>
    </row>
    <row r="130" spans="1:54" ht="31.3" x14ac:dyDescent="0.3">
      <c r="A130" s="423"/>
      <c r="B130" s="445"/>
      <c r="C130" s="426"/>
      <c r="D130" s="202" t="s">
        <v>2</v>
      </c>
      <c r="E130" s="189"/>
      <c r="F130" s="374"/>
      <c r="G130" s="227"/>
      <c r="H130" s="190"/>
      <c r="I130" s="190"/>
      <c r="J130" s="190"/>
      <c r="K130" s="190"/>
      <c r="L130" s="190"/>
      <c r="M130" s="190"/>
      <c r="N130" s="196"/>
      <c r="O130" s="194"/>
      <c r="P130" s="217"/>
      <c r="Q130" s="196"/>
      <c r="R130" s="194"/>
      <c r="S130" s="217"/>
      <c r="T130" s="274"/>
      <c r="U130" s="274"/>
      <c r="V130" s="275"/>
      <c r="W130" s="276"/>
      <c r="X130" s="274"/>
      <c r="Y130" s="275"/>
      <c r="Z130" s="196"/>
      <c r="AA130" s="190"/>
      <c r="AB130" s="190"/>
      <c r="AC130" s="194"/>
      <c r="AD130" s="217"/>
      <c r="AE130" s="196"/>
      <c r="AF130" s="190"/>
      <c r="AG130" s="190"/>
      <c r="AH130" s="194"/>
      <c r="AI130" s="217"/>
      <c r="AJ130" s="196"/>
      <c r="AK130" s="190"/>
      <c r="AL130" s="190"/>
      <c r="AM130" s="194"/>
      <c r="AN130" s="217"/>
      <c r="AO130" s="311"/>
      <c r="AP130" s="311"/>
      <c r="AQ130" s="311"/>
      <c r="AR130" s="311"/>
      <c r="AS130" s="312"/>
      <c r="AT130" s="338"/>
      <c r="AU130" s="338"/>
      <c r="AV130" s="338"/>
      <c r="AW130" s="338"/>
      <c r="AX130" s="344"/>
      <c r="AY130" s="213"/>
      <c r="AZ130" s="214"/>
      <c r="BA130" s="216"/>
      <c r="BB130" s="198"/>
    </row>
    <row r="131" spans="1:54" x14ac:dyDescent="0.3">
      <c r="A131" s="423"/>
      <c r="B131" s="445"/>
      <c r="C131" s="426"/>
      <c r="D131" s="202" t="s">
        <v>43</v>
      </c>
      <c r="E131" s="189">
        <v>303.60000000000002</v>
      </c>
      <c r="F131" s="374">
        <f>X131+AC131+AM131</f>
        <v>303.60000000000002</v>
      </c>
      <c r="G131" s="227">
        <f t="shared" si="46"/>
        <v>1</v>
      </c>
      <c r="H131" s="190"/>
      <c r="I131" s="190"/>
      <c r="J131" s="190"/>
      <c r="K131" s="190"/>
      <c r="L131" s="190"/>
      <c r="M131" s="190"/>
      <c r="N131" s="196"/>
      <c r="O131" s="194"/>
      <c r="P131" s="217"/>
      <c r="Q131" s="196"/>
      <c r="R131" s="194"/>
      <c r="S131" s="217"/>
      <c r="T131" s="274"/>
      <c r="U131" s="274"/>
      <c r="V131" s="275"/>
      <c r="W131" s="276">
        <v>31</v>
      </c>
      <c r="X131" s="274">
        <v>31</v>
      </c>
      <c r="Y131" s="294">
        <v>1</v>
      </c>
      <c r="Z131" s="196">
        <v>31</v>
      </c>
      <c r="AA131" s="190"/>
      <c r="AB131" s="190"/>
      <c r="AC131" s="194">
        <v>31</v>
      </c>
      <c r="AD131" s="264">
        <f t="shared" ref="AD131:AD135" si="49">SUM(AC131/Z131)</f>
        <v>1</v>
      </c>
      <c r="AE131" s="196"/>
      <c r="AF131" s="190"/>
      <c r="AG131" s="190"/>
      <c r="AH131" s="194"/>
      <c r="AI131" s="217"/>
      <c r="AJ131" s="196">
        <v>241.6</v>
      </c>
      <c r="AK131" s="190"/>
      <c r="AL131" s="190"/>
      <c r="AM131" s="194">
        <v>241.6</v>
      </c>
      <c r="AN131" s="300">
        <f>AM131/AJ131</f>
        <v>1</v>
      </c>
      <c r="AO131" s="311"/>
      <c r="AP131" s="311"/>
      <c r="AQ131" s="311"/>
      <c r="AR131" s="311"/>
      <c r="AS131" s="312"/>
      <c r="AT131" s="338"/>
      <c r="AU131" s="338"/>
      <c r="AV131" s="338"/>
      <c r="AW131" s="338"/>
      <c r="AX131" s="344"/>
      <c r="AY131" s="213"/>
      <c r="AZ131" s="214"/>
      <c r="BA131" s="216"/>
      <c r="BB131" s="198"/>
    </row>
    <row r="132" spans="1:54" s="239" customFormat="1" ht="20.2" customHeight="1" x14ac:dyDescent="0.3">
      <c r="A132" s="417"/>
      <c r="B132" s="414" t="s">
        <v>276</v>
      </c>
      <c r="C132" s="414"/>
      <c r="D132" s="224" t="s">
        <v>41</v>
      </c>
      <c r="E132" s="219">
        <f>E134+E135+E133</f>
        <v>307878.20934999996</v>
      </c>
      <c r="F132" s="219">
        <f>F134+F135+F133</f>
        <v>39753.461000000003</v>
      </c>
      <c r="G132" s="223">
        <f>F132/E132</f>
        <v>0.12912073603366891</v>
      </c>
      <c r="H132" s="220"/>
      <c r="I132" s="220"/>
      <c r="J132" s="220"/>
      <c r="K132" s="220"/>
      <c r="L132" s="220"/>
      <c r="M132" s="220"/>
      <c r="N132" s="221">
        <f>N134+N135</f>
        <v>6302.32</v>
      </c>
      <c r="O132" s="222">
        <f>O134+O135</f>
        <v>6302.32</v>
      </c>
      <c r="P132" s="223">
        <f>O132/N132</f>
        <v>1</v>
      </c>
      <c r="Q132" s="221">
        <f>SUM(Q135)</f>
        <v>3436.45</v>
      </c>
      <c r="R132" s="222">
        <f>SUM(R135)</f>
        <v>3436.45</v>
      </c>
      <c r="S132" s="223">
        <f t="shared" ref="S132:S135" si="50">R132/Q132</f>
        <v>1</v>
      </c>
      <c r="T132" s="280">
        <f>T133+T134+T135</f>
        <v>1927.9159999999999</v>
      </c>
      <c r="U132" s="280">
        <f>U133+U134+U135</f>
        <v>1927.9159999999999</v>
      </c>
      <c r="V132" s="275">
        <f>SUM(U132/T132)</f>
        <v>1</v>
      </c>
      <c r="W132" s="281">
        <f>W133+W134+W135</f>
        <v>0</v>
      </c>
      <c r="X132" s="280">
        <f>X133+X134+X135</f>
        <v>0</v>
      </c>
      <c r="Y132" s="278"/>
      <c r="Z132" s="221">
        <f>Z134+Z135</f>
        <v>589.47</v>
      </c>
      <c r="AA132" s="221">
        <f t="shared" ref="AA132:AC132" si="51">AA134+AA135</f>
        <v>0</v>
      </c>
      <c r="AB132" s="221">
        <f t="shared" si="51"/>
        <v>0</v>
      </c>
      <c r="AC132" s="222">
        <f t="shared" si="51"/>
        <v>589.47</v>
      </c>
      <c r="AD132" s="227">
        <f t="shared" si="49"/>
        <v>1</v>
      </c>
      <c r="AE132" s="221"/>
      <c r="AF132" s="220"/>
      <c r="AG132" s="220"/>
      <c r="AH132" s="222"/>
      <c r="AI132" s="223"/>
      <c r="AJ132" s="221">
        <f>AJ134+AJ135</f>
        <v>95.15</v>
      </c>
      <c r="AK132" s="220"/>
      <c r="AL132" s="220"/>
      <c r="AM132" s="222"/>
      <c r="AN132" s="223"/>
      <c r="AO132" s="313"/>
      <c r="AP132" s="313"/>
      <c r="AQ132" s="313"/>
      <c r="AR132" s="313"/>
      <c r="AS132" s="314"/>
      <c r="AT132" s="221"/>
      <c r="AU132" s="221"/>
      <c r="AV132" s="221"/>
      <c r="AW132" s="221"/>
      <c r="AX132" s="345"/>
      <c r="AY132" s="360">
        <f>AY134+AY135</f>
        <v>3143.7553499999999</v>
      </c>
      <c r="AZ132" s="356"/>
      <c r="BA132" s="357"/>
      <c r="BB132" s="420"/>
    </row>
    <row r="133" spans="1:54" ht="35.25" customHeight="1" x14ac:dyDescent="0.3">
      <c r="A133" s="417"/>
      <c r="B133" s="414"/>
      <c r="C133" s="414"/>
      <c r="D133" s="202" t="s">
        <v>37</v>
      </c>
      <c r="E133" s="189">
        <f>E38</f>
        <v>19.8</v>
      </c>
      <c r="F133" s="334">
        <f>F38</f>
        <v>19.8</v>
      </c>
      <c r="G133" s="217">
        <f t="shared" ref="G133:G135" si="52">F133/E133</f>
        <v>1</v>
      </c>
      <c r="H133" s="190"/>
      <c r="I133" s="190"/>
      <c r="J133" s="190"/>
      <c r="K133" s="190"/>
      <c r="L133" s="190"/>
      <c r="M133" s="190"/>
      <c r="N133" s="196"/>
      <c r="O133" s="194"/>
      <c r="P133" s="217"/>
      <c r="Q133" s="196"/>
      <c r="R133" s="194"/>
      <c r="S133" s="223"/>
      <c r="T133" s="274"/>
      <c r="U133" s="274"/>
      <c r="V133" s="275"/>
      <c r="W133" s="276"/>
      <c r="X133" s="274"/>
      <c r="Y133" s="275"/>
      <c r="Z133" s="229">
        <f t="shared" ref="Z133:Z134" si="53">SUM(Z32+Z92)</f>
        <v>0</v>
      </c>
      <c r="AA133" s="190"/>
      <c r="AB133" s="190"/>
      <c r="AC133" s="226">
        <f t="shared" ref="AC133" si="54">SUM(AC32+AC92)</f>
        <v>0</v>
      </c>
      <c r="AD133" s="227"/>
      <c r="AE133" s="196"/>
      <c r="AF133" s="190"/>
      <c r="AG133" s="190"/>
      <c r="AH133" s="194"/>
      <c r="AI133" s="217"/>
      <c r="AJ133" s="196"/>
      <c r="AK133" s="190"/>
      <c r="AL133" s="190"/>
      <c r="AM133" s="194"/>
      <c r="AN133" s="217"/>
      <c r="AO133" s="311"/>
      <c r="AP133" s="311"/>
      <c r="AQ133" s="311"/>
      <c r="AR133" s="311"/>
      <c r="AS133" s="312"/>
      <c r="AT133" s="338"/>
      <c r="AU133" s="338"/>
      <c r="AV133" s="338"/>
      <c r="AW133" s="338"/>
      <c r="AX133" s="344"/>
      <c r="AY133" s="213"/>
      <c r="AZ133" s="214"/>
      <c r="BA133" s="216"/>
      <c r="BB133" s="420"/>
    </row>
    <row r="134" spans="1:54" ht="33.049999999999997" customHeight="1" x14ac:dyDescent="0.3">
      <c r="A134" s="417"/>
      <c r="B134" s="414"/>
      <c r="C134" s="414"/>
      <c r="D134" s="202" t="s">
        <v>2</v>
      </c>
      <c r="E134" s="189">
        <f>E39+E98</f>
        <v>882.3</v>
      </c>
      <c r="F134" s="189">
        <f>F39</f>
        <v>882.3</v>
      </c>
      <c r="G134" s="217">
        <f t="shared" si="52"/>
        <v>1</v>
      </c>
      <c r="H134" s="190"/>
      <c r="I134" s="190"/>
      <c r="J134" s="190"/>
      <c r="K134" s="190"/>
      <c r="L134" s="190"/>
      <c r="M134" s="190"/>
      <c r="N134" s="196"/>
      <c r="O134" s="194"/>
      <c r="P134" s="217"/>
      <c r="Q134" s="196"/>
      <c r="R134" s="194"/>
      <c r="S134" s="223"/>
      <c r="T134" s="274"/>
      <c r="U134" s="274"/>
      <c r="V134" s="275"/>
      <c r="W134" s="276"/>
      <c r="X134" s="274"/>
      <c r="Y134" s="275"/>
      <c r="Z134" s="229">
        <f t="shared" si="53"/>
        <v>93.75</v>
      </c>
      <c r="AA134" s="190"/>
      <c r="AB134" s="190"/>
      <c r="AC134" s="226">
        <f t="shared" ref="AC134" si="55">SUM(AC33+AC93)</f>
        <v>93.75</v>
      </c>
      <c r="AD134" s="227">
        <f t="shared" si="49"/>
        <v>1</v>
      </c>
      <c r="AE134" s="196"/>
      <c r="AF134" s="190"/>
      <c r="AG134" s="190"/>
      <c r="AH134" s="194"/>
      <c r="AI134" s="217"/>
      <c r="AJ134" s="196"/>
      <c r="AK134" s="190"/>
      <c r="AL134" s="190"/>
      <c r="AM134" s="194"/>
      <c r="AN134" s="217"/>
      <c r="AO134" s="311"/>
      <c r="AP134" s="311"/>
      <c r="AQ134" s="311"/>
      <c r="AR134" s="311"/>
      <c r="AS134" s="312"/>
      <c r="AT134" s="338"/>
      <c r="AU134" s="338"/>
      <c r="AV134" s="338"/>
      <c r="AW134" s="338"/>
      <c r="AX134" s="344"/>
      <c r="AY134" s="213">
        <f>AY98+AY39</f>
        <v>0</v>
      </c>
      <c r="AZ134" s="214"/>
      <c r="BA134" s="216"/>
      <c r="BB134" s="420"/>
    </row>
    <row r="135" spans="1:54" ht="19.600000000000001" customHeight="1" x14ac:dyDescent="0.3">
      <c r="A135" s="417"/>
      <c r="B135" s="414"/>
      <c r="C135" s="414"/>
      <c r="D135" s="202" t="s">
        <v>43</v>
      </c>
      <c r="E135" s="189">
        <f>SUM(E128+E131+E34)</f>
        <v>306976.10934999998</v>
      </c>
      <c r="F135" s="189">
        <f>SUM(F128+F131+F34)</f>
        <v>38851.360999999997</v>
      </c>
      <c r="G135" s="217">
        <f t="shared" si="52"/>
        <v>0.1265615134749899</v>
      </c>
      <c r="H135" s="190"/>
      <c r="I135" s="190"/>
      <c r="J135" s="190"/>
      <c r="K135" s="190"/>
      <c r="L135" s="190"/>
      <c r="M135" s="190"/>
      <c r="N135" s="196">
        <f>SUM(N131+N122+N105+N99+N34)</f>
        <v>6302.32</v>
      </c>
      <c r="O135" s="194">
        <f>SUM(O131+O122+O105+O99+O34)</f>
        <v>6302.32</v>
      </c>
      <c r="P135" s="217">
        <f>O135/N135</f>
        <v>1</v>
      </c>
      <c r="Q135" s="196">
        <f>SUM(Q131+Q122+Q105+Q99+Q34)</f>
        <v>3436.45</v>
      </c>
      <c r="R135" s="194">
        <f>SUM(R131+R122+R105+R99+R34)</f>
        <v>3436.45</v>
      </c>
      <c r="S135" s="223">
        <f t="shared" si="50"/>
        <v>1</v>
      </c>
      <c r="T135" s="274">
        <f>T63+T65+T77+T123</f>
        <v>1927.9159999999999</v>
      </c>
      <c r="U135" s="274">
        <f>U63+U65+U77+U123</f>
        <v>1927.9159999999999</v>
      </c>
      <c r="V135" s="275">
        <v>1</v>
      </c>
      <c r="W135" s="276"/>
      <c r="X135" s="274"/>
      <c r="Y135" s="275"/>
      <c r="Z135" s="229">
        <f>SUM(Z34+Z94)</f>
        <v>495.72</v>
      </c>
      <c r="AA135" s="229">
        <f t="shared" ref="AA135:AC135" si="56">SUM(AA34+AA94)</f>
        <v>0</v>
      </c>
      <c r="AB135" s="229">
        <f t="shared" si="56"/>
        <v>0</v>
      </c>
      <c r="AC135" s="226">
        <f t="shared" si="56"/>
        <v>495.72</v>
      </c>
      <c r="AD135" s="227">
        <f t="shared" si="49"/>
        <v>1</v>
      </c>
      <c r="AE135" s="196"/>
      <c r="AF135" s="190"/>
      <c r="AG135" s="190"/>
      <c r="AH135" s="194"/>
      <c r="AI135" s="217"/>
      <c r="AJ135" s="196">
        <f>AJ34+AJ94</f>
        <v>95.15</v>
      </c>
      <c r="AK135" s="190"/>
      <c r="AL135" s="190"/>
      <c r="AM135" s="194"/>
      <c r="AN135" s="217"/>
      <c r="AO135" s="311"/>
      <c r="AP135" s="311"/>
      <c r="AQ135" s="311"/>
      <c r="AR135" s="311"/>
      <c r="AS135" s="312"/>
      <c r="AT135" s="338"/>
      <c r="AU135" s="338"/>
      <c r="AV135" s="338"/>
      <c r="AW135" s="338"/>
      <c r="AX135" s="344"/>
      <c r="AY135" s="213">
        <f>AY34+AY94</f>
        <v>3143.7553499999999</v>
      </c>
      <c r="AZ135" s="214"/>
      <c r="BA135" s="216"/>
      <c r="BB135" s="420"/>
    </row>
    <row r="136" spans="1:54" ht="34.9" hidden="1" customHeight="1" x14ac:dyDescent="0.3">
      <c r="A136" s="417"/>
      <c r="B136" s="414"/>
      <c r="C136" s="414"/>
      <c r="D136" s="202" t="s">
        <v>274</v>
      </c>
      <c r="E136" s="189"/>
      <c r="F136" s="189"/>
      <c r="G136" s="217"/>
      <c r="H136" s="190"/>
      <c r="I136" s="190"/>
      <c r="J136" s="190"/>
      <c r="K136" s="190"/>
      <c r="L136" s="190"/>
      <c r="M136" s="190"/>
      <c r="N136" s="196"/>
      <c r="O136" s="194"/>
      <c r="P136" s="217"/>
      <c r="Q136" s="196"/>
      <c r="R136" s="194"/>
      <c r="S136" s="217"/>
      <c r="T136" s="274"/>
      <c r="U136" s="274"/>
      <c r="V136" s="275"/>
      <c r="W136" s="276"/>
      <c r="X136" s="274"/>
      <c r="Y136" s="275"/>
      <c r="Z136" s="196"/>
      <c r="AA136" s="190"/>
      <c r="AB136" s="190"/>
      <c r="AC136" s="194"/>
      <c r="AD136" s="217"/>
      <c r="AE136" s="196"/>
      <c r="AF136" s="190"/>
      <c r="AG136" s="190"/>
      <c r="AH136" s="194"/>
      <c r="AI136" s="217"/>
      <c r="AJ136" s="196"/>
      <c r="AK136" s="190"/>
      <c r="AL136" s="190"/>
      <c r="AM136" s="194"/>
      <c r="AN136" s="217"/>
      <c r="AO136" s="311"/>
      <c r="AP136" s="311"/>
      <c r="AQ136" s="311"/>
      <c r="AR136" s="311"/>
      <c r="AS136" s="312"/>
      <c r="AT136" s="338"/>
      <c r="AU136" s="338"/>
      <c r="AV136" s="338"/>
      <c r="AW136" s="338"/>
      <c r="AX136" s="344"/>
      <c r="AY136" s="213"/>
      <c r="AZ136" s="214"/>
      <c r="BA136" s="216"/>
      <c r="BB136" s="420"/>
    </row>
    <row r="137" spans="1:54" x14ac:dyDescent="0.3">
      <c r="A137" s="420" t="s">
        <v>345</v>
      </c>
      <c r="B137" s="420"/>
      <c r="C137" s="420"/>
      <c r="D137" s="420"/>
      <c r="E137" s="420"/>
      <c r="F137" s="420"/>
      <c r="G137" s="420"/>
      <c r="H137" s="420"/>
      <c r="I137" s="420"/>
      <c r="J137" s="420"/>
      <c r="K137" s="420"/>
      <c r="L137" s="420"/>
      <c r="M137" s="420"/>
      <c r="N137" s="420"/>
      <c r="O137" s="420"/>
      <c r="P137" s="420"/>
      <c r="Q137" s="420"/>
      <c r="R137" s="420"/>
      <c r="S137" s="420"/>
      <c r="T137" s="420"/>
      <c r="U137" s="420"/>
      <c r="V137" s="420"/>
      <c r="W137" s="420"/>
      <c r="X137" s="420"/>
      <c r="Y137" s="420"/>
      <c r="Z137" s="420"/>
      <c r="AA137" s="420"/>
      <c r="AB137" s="420"/>
      <c r="AC137" s="420"/>
      <c r="AD137" s="420"/>
      <c r="AE137" s="420"/>
      <c r="AF137" s="420"/>
      <c r="AG137" s="420"/>
      <c r="AH137" s="420"/>
      <c r="AI137" s="420"/>
      <c r="AJ137" s="420"/>
      <c r="AK137" s="420"/>
      <c r="AL137" s="420"/>
      <c r="AM137" s="420"/>
      <c r="AN137" s="420"/>
      <c r="AO137" s="420"/>
      <c r="AP137" s="420"/>
      <c r="AQ137" s="420"/>
      <c r="AR137" s="420"/>
      <c r="AS137" s="420"/>
      <c r="AT137" s="420"/>
      <c r="AU137" s="420"/>
      <c r="AV137" s="420"/>
      <c r="AW137" s="420"/>
      <c r="AX137" s="420"/>
      <c r="AY137" s="420"/>
      <c r="AZ137" s="420"/>
      <c r="BA137" s="420"/>
      <c r="BB137" s="420"/>
    </row>
    <row r="138" spans="1:54" ht="22.55" customHeight="1" x14ac:dyDescent="0.3">
      <c r="A138" s="417" t="s">
        <v>6</v>
      </c>
      <c r="B138" s="414" t="s">
        <v>348</v>
      </c>
      <c r="C138" s="414" t="s">
        <v>300</v>
      </c>
      <c r="D138" s="198" t="s">
        <v>41</v>
      </c>
      <c r="E138" s="186">
        <f>E211</f>
        <v>314683.60000000003</v>
      </c>
      <c r="F138" s="186">
        <f>F211</f>
        <v>272908.19999999995</v>
      </c>
      <c r="G138" s="217">
        <f>F138/E138</f>
        <v>0.86724633886227287</v>
      </c>
      <c r="H138" s="242">
        <f t="shared" ref="H138:I138" si="57">H211</f>
        <v>0</v>
      </c>
      <c r="I138" s="243">
        <f t="shared" si="57"/>
        <v>6656.3</v>
      </c>
      <c r="J138" s="190"/>
      <c r="K138" s="190"/>
      <c r="L138" s="190"/>
      <c r="M138" s="190"/>
      <c r="N138" s="196" t="s">
        <v>463</v>
      </c>
      <c r="O138" s="194" t="s">
        <v>463</v>
      </c>
      <c r="P138" s="217" t="s">
        <v>463</v>
      </c>
      <c r="Q138" s="196" t="s">
        <v>463</v>
      </c>
      <c r="R138" s="194" t="s">
        <v>463</v>
      </c>
      <c r="S138" s="217" t="s">
        <v>463</v>
      </c>
      <c r="T138" s="274" t="s">
        <v>463</v>
      </c>
      <c r="U138" s="274" t="s">
        <v>463</v>
      </c>
      <c r="V138" s="275" t="s">
        <v>463</v>
      </c>
      <c r="W138" s="276" t="s">
        <v>463</v>
      </c>
      <c r="X138" s="274" t="s">
        <v>463</v>
      </c>
      <c r="Y138" s="275" t="s">
        <v>463</v>
      </c>
      <c r="Z138" s="196" t="s">
        <v>463</v>
      </c>
      <c r="AA138" s="190" t="s">
        <v>463</v>
      </c>
      <c r="AB138" s="190" t="s">
        <v>463</v>
      </c>
      <c r="AC138" s="194" t="s">
        <v>463</v>
      </c>
      <c r="AD138" s="217" t="s">
        <v>463</v>
      </c>
      <c r="AE138" s="196" t="s">
        <v>463</v>
      </c>
      <c r="AF138" s="190" t="s">
        <v>463</v>
      </c>
      <c r="AG138" s="190" t="s">
        <v>463</v>
      </c>
      <c r="AH138" s="194" t="s">
        <v>463</v>
      </c>
      <c r="AI138" s="217" t="s">
        <v>463</v>
      </c>
      <c r="AJ138" s="196" t="s">
        <v>463</v>
      </c>
      <c r="AK138" s="190" t="s">
        <v>463</v>
      </c>
      <c r="AL138" s="190" t="s">
        <v>463</v>
      </c>
      <c r="AM138" s="194" t="s">
        <v>463</v>
      </c>
      <c r="AN138" s="217" t="s">
        <v>463</v>
      </c>
      <c r="AO138" s="311" t="s">
        <v>463</v>
      </c>
      <c r="AP138" s="311" t="s">
        <v>463</v>
      </c>
      <c r="AQ138" s="311" t="s">
        <v>463</v>
      </c>
      <c r="AR138" s="311" t="s">
        <v>463</v>
      </c>
      <c r="AS138" s="312" t="s">
        <v>463</v>
      </c>
      <c r="AT138" s="338" t="s">
        <v>463</v>
      </c>
      <c r="AU138" s="338" t="s">
        <v>463</v>
      </c>
      <c r="AV138" s="338" t="s">
        <v>463</v>
      </c>
      <c r="AW138" s="338" t="s">
        <v>463</v>
      </c>
      <c r="AX138" s="344" t="s">
        <v>463</v>
      </c>
      <c r="AY138" s="214" t="s">
        <v>463</v>
      </c>
      <c r="AZ138" s="214" t="s">
        <v>463</v>
      </c>
      <c r="BA138" s="216" t="s">
        <v>463</v>
      </c>
      <c r="BB138" s="414"/>
    </row>
    <row r="139" spans="1:54" ht="49.5" hidden="1" customHeight="1" x14ac:dyDescent="0.3">
      <c r="A139" s="417"/>
      <c r="B139" s="414"/>
      <c r="C139" s="414"/>
      <c r="D139" s="202" t="s">
        <v>2</v>
      </c>
      <c r="E139" s="186">
        <v>290389.90000000002</v>
      </c>
      <c r="F139" s="189">
        <v>95773.7</v>
      </c>
      <c r="G139" s="217">
        <f t="shared" ref="G139:G147" si="58">F139/E139</f>
        <v>0.32981071311364474</v>
      </c>
      <c r="H139" s="190"/>
      <c r="I139" s="207"/>
      <c r="J139" s="190"/>
      <c r="K139" s="190"/>
      <c r="L139" s="190"/>
      <c r="M139" s="190"/>
      <c r="N139" s="196" t="s">
        <v>463</v>
      </c>
      <c r="O139" s="194" t="s">
        <v>463</v>
      </c>
      <c r="P139" s="217" t="s">
        <v>463</v>
      </c>
      <c r="Q139" s="196" t="s">
        <v>463</v>
      </c>
      <c r="R139" s="194" t="s">
        <v>463</v>
      </c>
      <c r="S139" s="217" t="s">
        <v>463</v>
      </c>
      <c r="T139" s="274" t="s">
        <v>463</v>
      </c>
      <c r="U139" s="274" t="s">
        <v>463</v>
      </c>
      <c r="V139" s="275" t="s">
        <v>463</v>
      </c>
      <c r="W139" s="276" t="s">
        <v>463</v>
      </c>
      <c r="X139" s="274" t="s">
        <v>463</v>
      </c>
      <c r="Y139" s="275" t="s">
        <v>463</v>
      </c>
      <c r="Z139" s="196" t="s">
        <v>463</v>
      </c>
      <c r="AA139" s="190" t="s">
        <v>463</v>
      </c>
      <c r="AB139" s="190" t="s">
        <v>463</v>
      </c>
      <c r="AC139" s="194" t="s">
        <v>463</v>
      </c>
      <c r="AD139" s="217" t="s">
        <v>463</v>
      </c>
      <c r="AE139" s="196" t="s">
        <v>463</v>
      </c>
      <c r="AF139" s="190" t="s">
        <v>463</v>
      </c>
      <c r="AG139" s="190" t="s">
        <v>463</v>
      </c>
      <c r="AH139" s="194" t="s">
        <v>463</v>
      </c>
      <c r="AI139" s="217" t="s">
        <v>463</v>
      </c>
      <c r="AJ139" s="196" t="s">
        <v>463</v>
      </c>
      <c r="AK139" s="190" t="s">
        <v>463</v>
      </c>
      <c r="AL139" s="190" t="s">
        <v>463</v>
      </c>
      <c r="AM139" s="194" t="s">
        <v>463</v>
      </c>
      <c r="AN139" s="217" t="s">
        <v>463</v>
      </c>
      <c r="AO139" s="311" t="s">
        <v>463</v>
      </c>
      <c r="AP139" s="311" t="s">
        <v>463</v>
      </c>
      <c r="AQ139" s="311" t="s">
        <v>463</v>
      </c>
      <c r="AR139" s="311" t="s">
        <v>463</v>
      </c>
      <c r="AS139" s="312" t="s">
        <v>463</v>
      </c>
      <c r="AT139" s="338" t="s">
        <v>463</v>
      </c>
      <c r="AU139" s="338" t="s">
        <v>463</v>
      </c>
      <c r="AV139" s="338" t="s">
        <v>463</v>
      </c>
      <c r="AW139" s="338" t="s">
        <v>463</v>
      </c>
      <c r="AX139" s="344" t="s">
        <v>463</v>
      </c>
      <c r="AY139" s="214" t="s">
        <v>463</v>
      </c>
      <c r="AZ139" s="214" t="s">
        <v>463</v>
      </c>
      <c r="BA139" s="216" t="s">
        <v>463</v>
      </c>
      <c r="BB139" s="414"/>
    </row>
    <row r="140" spans="1:54" ht="49.5" customHeight="1" x14ac:dyDescent="0.3">
      <c r="A140" s="417"/>
      <c r="B140" s="414"/>
      <c r="C140" s="414"/>
      <c r="D140" s="202" t="s">
        <v>2</v>
      </c>
      <c r="E140" s="186">
        <f t="shared" ref="E140:F142" si="59">E213</f>
        <v>8.1</v>
      </c>
      <c r="F140" s="186">
        <f t="shared" si="59"/>
        <v>0</v>
      </c>
      <c r="G140" s="217"/>
      <c r="H140" s="190"/>
      <c r="I140" s="207"/>
      <c r="J140" s="190"/>
      <c r="K140" s="190"/>
      <c r="L140" s="190"/>
      <c r="M140" s="190"/>
      <c r="N140" s="196" t="s">
        <v>463</v>
      </c>
      <c r="O140" s="194" t="s">
        <v>463</v>
      </c>
      <c r="P140" s="217" t="s">
        <v>463</v>
      </c>
      <c r="Q140" s="196" t="s">
        <v>463</v>
      </c>
      <c r="R140" s="194" t="s">
        <v>463</v>
      </c>
      <c r="S140" s="217" t="s">
        <v>463</v>
      </c>
      <c r="T140" s="274" t="s">
        <v>463</v>
      </c>
      <c r="U140" s="274" t="s">
        <v>463</v>
      </c>
      <c r="V140" s="275" t="s">
        <v>463</v>
      </c>
      <c r="W140" s="276" t="s">
        <v>463</v>
      </c>
      <c r="X140" s="274" t="s">
        <v>463</v>
      </c>
      <c r="Y140" s="275" t="s">
        <v>463</v>
      </c>
      <c r="Z140" s="196" t="s">
        <v>463</v>
      </c>
      <c r="AA140" s="190" t="s">
        <v>463</v>
      </c>
      <c r="AB140" s="190" t="s">
        <v>463</v>
      </c>
      <c r="AC140" s="194" t="s">
        <v>463</v>
      </c>
      <c r="AD140" s="217" t="s">
        <v>463</v>
      </c>
      <c r="AE140" s="196" t="s">
        <v>463</v>
      </c>
      <c r="AF140" s="190" t="s">
        <v>463</v>
      </c>
      <c r="AG140" s="190" t="s">
        <v>463</v>
      </c>
      <c r="AH140" s="194" t="s">
        <v>463</v>
      </c>
      <c r="AI140" s="217" t="s">
        <v>463</v>
      </c>
      <c r="AJ140" s="196" t="s">
        <v>463</v>
      </c>
      <c r="AK140" s="190" t="s">
        <v>463</v>
      </c>
      <c r="AL140" s="190" t="s">
        <v>463</v>
      </c>
      <c r="AM140" s="194" t="s">
        <v>463</v>
      </c>
      <c r="AN140" s="217" t="s">
        <v>463</v>
      </c>
      <c r="AO140" s="311" t="s">
        <v>463</v>
      </c>
      <c r="AP140" s="311" t="s">
        <v>463</v>
      </c>
      <c r="AQ140" s="311" t="s">
        <v>463</v>
      </c>
      <c r="AR140" s="311" t="s">
        <v>463</v>
      </c>
      <c r="AS140" s="312" t="s">
        <v>463</v>
      </c>
      <c r="AT140" s="338" t="s">
        <v>463</v>
      </c>
      <c r="AU140" s="338" t="s">
        <v>463</v>
      </c>
      <c r="AV140" s="338" t="s">
        <v>463</v>
      </c>
      <c r="AW140" s="338" t="s">
        <v>463</v>
      </c>
      <c r="AX140" s="344" t="s">
        <v>463</v>
      </c>
      <c r="AY140" s="214" t="s">
        <v>463</v>
      </c>
      <c r="AZ140" s="214" t="s">
        <v>463</v>
      </c>
      <c r="BA140" s="216" t="s">
        <v>463</v>
      </c>
      <c r="BB140" s="414"/>
    </row>
    <row r="141" spans="1:54" ht="22.55" customHeight="1" x14ac:dyDescent="0.3">
      <c r="A141" s="417"/>
      <c r="B141" s="414"/>
      <c r="C141" s="414"/>
      <c r="D141" s="202" t="s">
        <v>43</v>
      </c>
      <c r="E141" s="186">
        <f t="shared" si="59"/>
        <v>307458.10000000003</v>
      </c>
      <c r="F141" s="186">
        <f t="shared" si="59"/>
        <v>267646.09999999998</v>
      </c>
      <c r="G141" s="217">
        <f t="shared" si="58"/>
        <v>0.87051243730446504</v>
      </c>
      <c r="H141" s="242">
        <f t="shared" ref="H141:I141" si="60">H214</f>
        <v>0</v>
      </c>
      <c r="I141" s="243">
        <f t="shared" si="60"/>
        <v>6656.3</v>
      </c>
      <c r="J141" s="190"/>
      <c r="K141" s="190"/>
      <c r="L141" s="190"/>
      <c r="M141" s="190"/>
      <c r="N141" s="196" t="s">
        <v>463</v>
      </c>
      <c r="O141" s="194" t="s">
        <v>463</v>
      </c>
      <c r="P141" s="217" t="s">
        <v>463</v>
      </c>
      <c r="Q141" s="196" t="s">
        <v>463</v>
      </c>
      <c r="R141" s="194" t="s">
        <v>463</v>
      </c>
      <c r="S141" s="217" t="s">
        <v>463</v>
      </c>
      <c r="T141" s="274" t="s">
        <v>463</v>
      </c>
      <c r="U141" s="274" t="s">
        <v>463</v>
      </c>
      <c r="V141" s="275" t="s">
        <v>463</v>
      </c>
      <c r="W141" s="276" t="s">
        <v>463</v>
      </c>
      <c r="X141" s="274" t="s">
        <v>463</v>
      </c>
      <c r="Y141" s="275" t="s">
        <v>463</v>
      </c>
      <c r="Z141" s="196" t="s">
        <v>463</v>
      </c>
      <c r="AA141" s="190" t="s">
        <v>463</v>
      </c>
      <c r="AB141" s="190" t="s">
        <v>463</v>
      </c>
      <c r="AC141" s="194" t="s">
        <v>463</v>
      </c>
      <c r="AD141" s="217" t="s">
        <v>463</v>
      </c>
      <c r="AE141" s="196" t="s">
        <v>463</v>
      </c>
      <c r="AF141" s="190" t="s">
        <v>463</v>
      </c>
      <c r="AG141" s="190" t="s">
        <v>463</v>
      </c>
      <c r="AH141" s="194" t="s">
        <v>463</v>
      </c>
      <c r="AI141" s="217" t="s">
        <v>463</v>
      </c>
      <c r="AJ141" s="196" t="s">
        <v>463</v>
      </c>
      <c r="AK141" s="190" t="s">
        <v>463</v>
      </c>
      <c r="AL141" s="190" t="s">
        <v>463</v>
      </c>
      <c r="AM141" s="194" t="s">
        <v>463</v>
      </c>
      <c r="AN141" s="217" t="s">
        <v>463</v>
      </c>
      <c r="AO141" s="311" t="s">
        <v>463</v>
      </c>
      <c r="AP141" s="311" t="s">
        <v>463</v>
      </c>
      <c r="AQ141" s="311" t="s">
        <v>463</v>
      </c>
      <c r="AR141" s="311" t="s">
        <v>463</v>
      </c>
      <c r="AS141" s="312" t="s">
        <v>463</v>
      </c>
      <c r="AT141" s="338" t="s">
        <v>463</v>
      </c>
      <c r="AU141" s="338" t="s">
        <v>463</v>
      </c>
      <c r="AV141" s="338" t="s">
        <v>463</v>
      </c>
      <c r="AW141" s="338" t="s">
        <v>463</v>
      </c>
      <c r="AX141" s="344" t="s">
        <v>463</v>
      </c>
      <c r="AY141" s="214" t="s">
        <v>463</v>
      </c>
      <c r="AZ141" s="214" t="s">
        <v>463</v>
      </c>
      <c r="BA141" s="216" t="s">
        <v>463</v>
      </c>
      <c r="BB141" s="414"/>
    </row>
    <row r="142" spans="1:54" ht="37.9" customHeight="1" x14ac:dyDescent="0.3">
      <c r="A142" s="417"/>
      <c r="B142" s="414"/>
      <c r="C142" s="414"/>
      <c r="D142" s="202" t="s">
        <v>274</v>
      </c>
      <c r="E142" s="189">
        <f t="shared" si="59"/>
        <v>7217.4</v>
      </c>
      <c r="F142" s="189">
        <f t="shared" si="59"/>
        <v>5262.1</v>
      </c>
      <c r="G142" s="217">
        <f t="shared" si="58"/>
        <v>0.72908526616233005</v>
      </c>
      <c r="H142" s="190">
        <f t="shared" ref="H142:I142" si="61">H215</f>
        <v>0</v>
      </c>
      <c r="I142" s="207">
        <f t="shared" si="61"/>
        <v>0</v>
      </c>
      <c r="J142" s="190"/>
      <c r="K142" s="190"/>
      <c r="L142" s="207"/>
      <c r="M142" s="190"/>
      <c r="N142" s="196" t="s">
        <v>463</v>
      </c>
      <c r="O142" s="194" t="s">
        <v>463</v>
      </c>
      <c r="P142" s="217" t="s">
        <v>463</v>
      </c>
      <c r="Q142" s="196" t="s">
        <v>463</v>
      </c>
      <c r="R142" s="194" t="s">
        <v>463</v>
      </c>
      <c r="S142" s="217" t="s">
        <v>463</v>
      </c>
      <c r="T142" s="274" t="s">
        <v>463</v>
      </c>
      <c r="U142" s="274" t="s">
        <v>463</v>
      </c>
      <c r="V142" s="275" t="s">
        <v>463</v>
      </c>
      <c r="W142" s="276" t="s">
        <v>463</v>
      </c>
      <c r="X142" s="274" t="s">
        <v>463</v>
      </c>
      <c r="Y142" s="275" t="s">
        <v>463</v>
      </c>
      <c r="Z142" s="196" t="s">
        <v>463</v>
      </c>
      <c r="AA142" s="190" t="s">
        <v>463</v>
      </c>
      <c r="AB142" s="190" t="s">
        <v>463</v>
      </c>
      <c r="AC142" s="194" t="s">
        <v>463</v>
      </c>
      <c r="AD142" s="217" t="s">
        <v>463</v>
      </c>
      <c r="AE142" s="196" t="s">
        <v>463</v>
      </c>
      <c r="AF142" s="190" t="s">
        <v>463</v>
      </c>
      <c r="AG142" s="190" t="s">
        <v>463</v>
      </c>
      <c r="AH142" s="194" t="s">
        <v>463</v>
      </c>
      <c r="AI142" s="217" t="s">
        <v>463</v>
      </c>
      <c r="AJ142" s="196" t="s">
        <v>463</v>
      </c>
      <c r="AK142" s="190" t="s">
        <v>463</v>
      </c>
      <c r="AL142" s="190" t="s">
        <v>463</v>
      </c>
      <c r="AM142" s="194" t="s">
        <v>463</v>
      </c>
      <c r="AN142" s="217" t="s">
        <v>463</v>
      </c>
      <c r="AO142" s="311" t="s">
        <v>463</v>
      </c>
      <c r="AP142" s="311" t="s">
        <v>463</v>
      </c>
      <c r="AQ142" s="311" t="s">
        <v>463</v>
      </c>
      <c r="AR142" s="311" t="s">
        <v>463</v>
      </c>
      <c r="AS142" s="312" t="s">
        <v>463</v>
      </c>
      <c r="AT142" s="338" t="s">
        <v>463</v>
      </c>
      <c r="AU142" s="338" t="s">
        <v>463</v>
      </c>
      <c r="AV142" s="338" t="s">
        <v>463</v>
      </c>
      <c r="AW142" s="338" t="s">
        <v>463</v>
      </c>
      <c r="AX142" s="344" t="s">
        <v>463</v>
      </c>
      <c r="AY142" s="214" t="s">
        <v>463</v>
      </c>
      <c r="AZ142" s="214" t="s">
        <v>463</v>
      </c>
      <c r="BA142" s="216" t="s">
        <v>463</v>
      </c>
      <c r="BB142" s="414"/>
    </row>
    <row r="143" spans="1:54" ht="22.25" customHeight="1" x14ac:dyDescent="0.3">
      <c r="A143" s="417" t="s">
        <v>267</v>
      </c>
      <c r="B143" s="414" t="s">
        <v>349</v>
      </c>
      <c r="C143" s="414" t="s">
        <v>352</v>
      </c>
      <c r="D143" s="198" t="s">
        <v>41</v>
      </c>
      <c r="E143" s="199">
        <f>E145+E147+E148</f>
        <v>102098.8</v>
      </c>
      <c r="F143" s="186">
        <f>F145+F147+F148</f>
        <v>89316.800000000003</v>
      </c>
      <c r="G143" s="217">
        <f t="shared" si="58"/>
        <v>0.87480753936383193</v>
      </c>
      <c r="H143" s="204">
        <f t="shared" ref="H143:I143" si="62">H145+H148</f>
        <v>0</v>
      </c>
      <c r="I143" s="208">
        <f t="shared" si="62"/>
        <v>1274.5</v>
      </c>
      <c r="J143" s="190"/>
      <c r="K143" s="190"/>
      <c r="L143" s="208">
        <f t="shared" ref="L143" si="63">L145+L148</f>
        <v>7227.5</v>
      </c>
      <c r="M143" s="190"/>
      <c r="N143" s="196" t="s">
        <v>463</v>
      </c>
      <c r="O143" s="194" t="s">
        <v>463</v>
      </c>
      <c r="P143" s="217" t="s">
        <v>463</v>
      </c>
      <c r="Q143" s="196" t="s">
        <v>463</v>
      </c>
      <c r="R143" s="194" t="s">
        <v>463</v>
      </c>
      <c r="S143" s="217" t="s">
        <v>463</v>
      </c>
      <c r="T143" s="274" t="s">
        <v>463</v>
      </c>
      <c r="U143" s="274" t="s">
        <v>463</v>
      </c>
      <c r="V143" s="275" t="s">
        <v>463</v>
      </c>
      <c r="W143" s="276" t="s">
        <v>463</v>
      </c>
      <c r="X143" s="274" t="s">
        <v>463</v>
      </c>
      <c r="Y143" s="275" t="s">
        <v>463</v>
      </c>
      <c r="Z143" s="196" t="s">
        <v>463</v>
      </c>
      <c r="AA143" s="190" t="s">
        <v>463</v>
      </c>
      <c r="AB143" s="190" t="s">
        <v>463</v>
      </c>
      <c r="AC143" s="194" t="s">
        <v>463</v>
      </c>
      <c r="AD143" s="217" t="s">
        <v>463</v>
      </c>
      <c r="AE143" s="196" t="s">
        <v>463</v>
      </c>
      <c r="AF143" s="190" t="s">
        <v>463</v>
      </c>
      <c r="AG143" s="190" t="s">
        <v>463</v>
      </c>
      <c r="AH143" s="194" t="s">
        <v>463</v>
      </c>
      <c r="AI143" s="217" t="s">
        <v>463</v>
      </c>
      <c r="AJ143" s="196" t="s">
        <v>463</v>
      </c>
      <c r="AK143" s="190" t="s">
        <v>463</v>
      </c>
      <c r="AL143" s="190" t="s">
        <v>463</v>
      </c>
      <c r="AM143" s="194" t="s">
        <v>463</v>
      </c>
      <c r="AN143" s="217" t="s">
        <v>463</v>
      </c>
      <c r="AO143" s="311" t="s">
        <v>463</v>
      </c>
      <c r="AP143" s="311" t="s">
        <v>463</v>
      </c>
      <c r="AQ143" s="311" t="s">
        <v>463</v>
      </c>
      <c r="AR143" s="311" t="s">
        <v>463</v>
      </c>
      <c r="AS143" s="312" t="s">
        <v>463</v>
      </c>
      <c r="AT143" s="338" t="s">
        <v>463</v>
      </c>
      <c r="AU143" s="338" t="s">
        <v>463</v>
      </c>
      <c r="AV143" s="338" t="s">
        <v>463</v>
      </c>
      <c r="AW143" s="338" t="s">
        <v>463</v>
      </c>
      <c r="AX143" s="344" t="s">
        <v>463</v>
      </c>
      <c r="AY143" s="214" t="s">
        <v>463</v>
      </c>
      <c r="AZ143" s="214" t="s">
        <v>463</v>
      </c>
      <c r="BA143" s="216" t="s">
        <v>463</v>
      </c>
      <c r="BB143" s="414"/>
    </row>
    <row r="144" spans="1:54" ht="51.05" hidden="1" customHeight="1" x14ac:dyDescent="0.3">
      <c r="A144" s="417"/>
      <c r="B144" s="414"/>
      <c r="C144" s="414"/>
      <c r="D144" s="202" t="s">
        <v>2</v>
      </c>
      <c r="E144" s="240"/>
      <c r="F144" s="189"/>
      <c r="G144" s="217" t="e">
        <f t="shared" si="58"/>
        <v>#DIV/0!</v>
      </c>
      <c r="H144" s="190"/>
      <c r="I144" s="207"/>
      <c r="J144" s="190"/>
      <c r="K144" s="190"/>
      <c r="L144" s="207"/>
      <c r="M144" s="190"/>
      <c r="N144" s="196" t="s">
        <v>463</v>
      </c>
      <c r="O144" s="194" t="s">
        <v>463</v>
      </c>
      <c r="P144" s="217" t="s">
        <v>463</v>
      </c>
      <c r="Q144" s="196" t="s">
        <v>463</v>
      </c>
      <c r="R144" s="194" t="s">
        <v>463</v>
      </c>
      <c r="S144" s="217" t="s">
        <v>463</v>
      </c>
      <c r="T144" s="274" t="s">
        <v>463</v>
      </c>
      <c r="U144" s="274" t="s">
        <v>463</v>
      </c>
      <c r="V144" s="275" t="s">
        <v>463</v>
      </c>
      <c r="W144" s="276" t="s">
        <v>463</v>
      </c>
      <c r="X144" s="274" t="s">
        <v>463</v>
      </c>
      <c r="Y144" s="275" t="s">
        <v>463</v>
      </c>
      <c r="Z144" s="196" t="s">
        <v>463</v>
      </c>
      <c r="AA144" s="190" t="s">
        <v>463</v>
      </c>
      <c r="AB144" s="190" t="s">
        <v>463</v>
      </c>
      <c r="AC144" s="194" t="s">
        <v>463</v>
      </c>
      <c r="AD144" s="217" t="s">
        <v>463</v>
      </c>
      <c r="AE144" s="196" t="s">
        <v>463</v>
      </c>
      <c r="AF144" s="190" t="s">
        <v>463</v>
      </c>
      <c r="AG144" s="190" t="s">
        <v>463</v>
      </c>
      <c r="AH144" s="194" t="s">
        <v>463</v>
      </c>
      <c r="AI144" s="217" t="s">
        <v>463</v>
      </c>
      <c r="AJ144" s="196" t="s">
        <v>463</v>
      </c>
      <c r="AK144" s="190" t="s">
        <v>463</v>
      </c>
      <c r="AL144" s="190" t="s">
        <v>463</v>
      </c>
      <c r="AM144" s="194" t="s">
        <v>463</v>
      </c>
      <c r="AN144" s="217" t="s">
        <v>463</v>
      </c>
      <c r="AO144" s="311" t="s">
        <v>463</v>
      </c>
      <c r="AP144" s="311" t="s">
        <v>463</v>
      </c>
      <c r="AQ144" s="311" t="s">
        <v>463</v>
      </c>
      <c r="AR144" s="311" t="s">
        <v>463</v>
      </c>
      <c r="AS144" s="312" t="s">
        <v>463</v>
      </c>
      <c r="AT144" s="338" t="s">
        <v>463</v>
      </c>
      <c r="AU144" s="338" t="s">
        <v>463</v>
      </c>
      <c r="AV144" s="338" t="s">
        <v>463</v>
      </c>
      <c r="AW144" s="338" t="s">
        <v>463</v>
      </c>
      <c r="AX144" s="344" t="s">
        <v>463</v>
      </c>
      <c r="AY144" s="214" t="s">
        <v>463</v>
      </c>
      <c r="AZ144" s="214" t="s">
        <v>463</v>
      </c>
      <c r="BA144" s="216" t="s">
        <v>463</v>
      </c>
      <c r="BB144" s="414"/>
    </row>
    <row r="145" spans="1:54" ht="40.549999999999997" customHeight="1" x14ac:dyDescent="0.3">
      <c r="A145" s="417"/>
      <c r="B145" s="414"/>
      <c r="C145" s="414"/>
      <c r="D145" s="202" t="s">
        <v>2</v>
      </c>
      <c r="E145" s="186">
        <v>0</v>
      </c>
      <c r="F145" s="189"/>
      <c r="G145" s="217"/>
      <c r="H145" s="190"/>
      <c r="I145" s="207">
        <v>1274.5</v>
      </c>
      <c r="J145" s="190"/>
      <c r="K145" s="190"/>
      <c r="L145" s="207">
        <v>7227.5</v>
      </c>
      <c r="M145" s="190"/>
      <c r="N145" s="196" t="s">
        <v>463</v>
      </c>
      <c r="O145" s="194" t="s">
        <v>463</v>
      </c>
      <c r="P145" s="217" t="s">
        <v>463</v>
      </c>
      <c r="Q145" s="196" t="s">
        <v>463</v>
      </c>
      <c r="R145" s="194" t="s">
        <v>463</v>
      </c>
      <c r="S145" s="217" t="s">
        <v>463</v>
      </c>
      <c r="T145" s="274" t="s">
        <v>463</v>
      </c>
      <c r="U145" s="274" t="s">
        <v>463</v>
      </c>
      <c r="V145" s="275" t="s">
        <v>463</v>
      </c>
      <c r="W145" s="276" t="s">
        <v>463</v>
      </c>
      <c r="X145" s="274" t="s">
        <v>463</v>
      </c>
      <c r="Y145" s="275" t="s">
        <v>463</v>
      </c>
      <c r="Z145" s="196" t="s">
        <v>463</v>
      </c>
      <c r="AA145" s="190" t="s">
        <v>463</v>
      </c>
      <c r="AB145" s="190" t="s">
        <v>463</v>
      </c>
      <c r="AC145" s="194" t="s">
        <v>463</v>
      </c>
      <c r="AD145" s="217" t="s">
        <v>463</v>
      </c>
      <c r="AE145" s="196" t="s">
        <v>463</v>
      </c>
      <c r="AF145" s="190" t="s">
        <v>463</v>
      </c>
      <c r="AG145" s="190" t="s">
        <v>463</v>
      </c>
      <c r="AH145" s="194" t="s">
        <v>463</v>
      </c>
      <c r="AI145" s="217" t="s">
        <v>463</v>
      </c>
      <c r="AJ145" s="196" t="s">
        <v>463</v>
      </c>
      <c r="AK145" s="190" t="s">
        <v>463</v>
      </c>
      <c r="AL145" s="190" t="s">
        <v>463</v>
      </c>
      <c r="AM145" s="194" t="s">
        <v>463</v>
      </c>
      <c r="AN145" s="217" t="s">
        <v>463</v>
      </c>
      <c r="AO145" s="311" t="s">
        <v>463</v>
      </c>
      <c r="AP145" s="311" t="s">
        <v>463</v>
      </c>
      <c r="AQ145" s="311" t="s">
        <v>463</v>
      </c>
      <c r="AR145" s="311" t="s">
        <v>463</v>
      </c>
      <c r="AS145" s="312" t="s">
        <v>463</v>
      </c>
      <c r="AT145" s="338" t="s">
        <v>463</v>
      </c>
      <c r="AU145" s="338" t="s">
        <v>463</v>
      </c>
      <c r="AV145" s="338" t="s">
        <v>463</v>
      </c>
      <c r="AW145" s="338" t="s">
        <v>463</v>
      </c>
      <c r="AX145" s="344" t="s">
        <v>463</v>
      </c>
      <c r="AY145" s="214" t="s">
        <v>463</v>
      </c>
      <c r="AZ145" s="214" t="s">
        <v>463</v>
      </c>
      <c r="BA145" s="216" t="s">
        <v>463</v>
      </c>
      <c r="BB145" s="414"/>
    </row>
    <row r="146" spans="1:54" ht="22.55" hidden="1" customHeight="1" x14ac:dyDescent="0.3">
      <c r="A146" s="417"/>
      <c r="B146" s="414"/>
      <c r="C146" s="414"/>
      <c r="D146" s="202"/>
      <c r="E146" s="189"/>
      <c r="F146" s="189"/>
      <c r="G146" s="217" t="e">
        <f t="shared" si="58"/>
        <v>#DIV/0!</v>
      </c>
      <c r="H146" s="190"/>
      <c r="I146" s="207"/>
      <c r="J146" s="190"/>
      <c r="K146" s="190"/>
      <c r="L146" s="207"/>
      <c r="M146" s="190"/>
      <c r="N146" s="196" t="s">
        <v>463</v>
      </c>
      <c r="O146" s="194" t="s">
        <v>463</v>
      </c>
      <c r="P146" s="217" t="s">
        <v>463</v>
      </c>
      <c r="Q146" s="196" t="s">
        <v>463</v>
      </c>
      <c r="R146" s="194" t="s">
        <v>463</v>
      </c>
      <c r="S146" s="217" t="s">
        <v>463</v>
      </c>
      <c r="T146" s="274" t="s">
        <v>463</v>
      </c>
      <c r="U146" s="274" t="s">
        <v>463</v>
      </c>
      <c r="V146" s="275" t="s">
        <v>463</v>
      </c>
      <c r="W146" s="276" t="s">
        <v>463</v>
      </c>
      <c r="X146" s="274" t="s">
        <v>463</v>
      </c>
      <c r="Y146" s="275" t="s">
        <v>463</v>
      </c>
      <c r="Z146" s="196" t="s">
        <v>463</v>
      </c>
      <c r="AA146" s="190" t="s">
        <v>463</v>
      </c>
      <c r="AB146" s="190" t="s">
        <v>463</v>
      </c>
      <c r="AC146" s="194" t="s">
        <v>463</v>
      </c>
      <c r="AD146" s="217" t="s">
        <v>463</v>
      </c>
      <c r="AE146" s="196" t="s">
        <v>463</v>
      </c>
      <c r="AF146" s="190" t="s">
        <v>463</v>
      </c>
      <c r="AG146" s="190" t="s">
        <v>463</v>
      </c>
      <c r="AH146" s="194" t="s">
        <v>463</v>
      </c>
      <c r="AI146" s="217" t="s">
        <v>463</v>
      </c>
      <c r="AJ146" s="196" t="s">
        <v>463</v>
      </c>
      <c r="AK146" s="190" t="s">
        <v>463</v>
      </c>
      <c r="AL146" s="190" t="s">
        <v>463</v>
      </c>
      <c r="AM146" s="194" t="s">
        <v>463</v>
      </c>
      <c r="AN146" s="217" t="s">
        <v>463</v>
      </c>
      <c r="AO146" s="311" t="s">
        <v>463</v>
      </c>
      <c r="AP146" s="311" t="s">
        <v>463</v>
      </c>
      <c r="AQ146" s="311" t="s">
        <v>463</v>
      </c>
      <c r="AR146" s="311" t="s">
        <v>463</v>
      </c>
      <c r="AS146" s="312" t="s">
        <v>463</v>
      </c>
      <c r="AT146" s="338" t="s">
        <v>463</v>
      </c>
      <c r="AU146" s="338" t="s">
        <v>463</v>
      </c>
      <c r="AV146" s="338" t="s">
        <v>463</v>
      </c>
      <c r="AW146" s="338" t="s">
        <v>463</v>
      </c>
      <c r="AX146" s="344" t="s">
        <v>463</v>
      </c>
      <c r="AY146" s="214" t="s">
        <v>463</v>
      </c>
      <c r="AZ146" s="214" t="s">
        <v>463</v>
      </c>
      <c r="BA146" s="216" t="s">
        <v>463</v>
      </c>
      <c r="BB146" s="414"/>
    </row>
    <row r="147" spans="1:54" ht="22.25" customHeight="1" x14ac:dyDescent="0.3">
      <c r="A147" s="417"/>
      <c r="B147" s="414"/>
      <c r="C147" s="414"/>
      <c r="D147" s="202" t="s">
        <v>43</v>
      </c>
      <c r="E147" s="189">
        <v>101008.8</v>
      </c>
      <c r="F147" s="374">
        <f>75627+4000+3341+5409</f>
        <v>88377</v>
      </c>
      <c r="G147" s="217">
        <f t="shared" si="58"/>
        <v>0.87494356927317218</v>
      </c>
      <c r="H147" s="190"/>
      <c r="I147" s="207"/>
      <c r="J147" s="190"/>
      <c r="K147" s="190"/>
      <c r="L147" s="207" t="s">
        <v>453</v>
      </c>
      <c r="M147" s="190"/>
      <c r="N147" s="196" t="s">
        <v>463</v>
      </c>
      <c r="O147" s="194" t="s">
        <v>463</v>
      </c>
      <c r="P147" s="217" t="s">
        <v>463</v>
      </c>
      <c r="Q147" s="196" t="s">
        <v>463</v>
      </c>
      <c r="R147" s="194" t="s">
        <v>463</v>
      </c>
      <c r="S147" s="217" t="s">
        <v>463</v>
      </c>
      <c r="T147" s="274" t="s">
        <v>463</v>
      </c>
      <c r="U147" s="274" t="s">
        <v>463</v>
      </c>
      <c r="V147" s="275" t="s">
        <v>463</v>
      </c>
      <c r="W147" s="276" t="s">
        <v>463</v>
      </c>
      <c r="X147" s="274" t="s">
        <v>463</v>
      </c>
      <c r="Y147" s="275" t="s">
        <v>463</v>
      </c>
      <c r="Z147" s="196" t="s">
        <v>463</v>
      </c>
      <c r="AA147" s="190" t="s">
        <v>463</v>
      </c>
      <c r="AB147" s="190" t="s">
        <v>463</v>
      </c>
      <c r="AC147" s="194" t="s">
        <v>463</v>
      </c>
      <c r="AD147" s="217" t="s">
        <v>463</v>
      </c>
      <c r="AE147" s="196" t="s">
        <v>463</v>
      </c>
      <c r="AF147" s="190" t="s">
        <v>463</v>
      </c>
      <c r="AG147" s="190" t="s">
        <v>463</v>
      </c>
      <c r="AH147" s="194" t="s">
        <v>463</v>
      </c>
      <c r="AI147" s="217" t="s">
        <v>463</v>
      </c>
      <c r="AJ147" s="196" t="s">
        <v>463</v>
      </c>
      <c r="AK147" s="190" t="s">
        <v>463</v>
      </c>
      <c r="AL147" s="190" t="s">
        <v>463</v>
      </c>
      <c r="AM147" s="194" t="s">
        <v>463</v>
      </c>
      <c r="AN147" s="217" t="s">
        <v>463</v>
      </c>
      <c r="AO147" s="311" t="s">
        <v>463</v>
      </c>
      <c r="AP147" s="311" t="s">
        <v>463</v>
      </c>
      <c r="AQ147" s="311" t="s">
        <v>463</v>
      </c>
      <c r="AR147" s="311" t="s">
        <v>463</v>
      </c>
      <c r="AS147" s="312" t="s">
        <v>463</v>
      </c>
      <c r="AT147" s="338" t="s">
        <v>463</v>
      </c>
      <c r="AU147" s="338" t="s">
        <v>463</v>
      </c>
      <c r="AV147" s="338" t="s">
        <v>463</v>
      </c>
      <c r="AW147" s="338" t="s">
        <v>463</v>
      </c>
      <c r="AX147" s="344" t="s">
        <v>463</v>
      </c>
      <c r="AY147" s="214" t="s">
        <v>463</v>
      </c>
      <c r="AZ147" s="214" t="s">
        <v>463</v>
      </c>
      <c r="BA147" s="216" t="s">
        <v>463</v>
      </c>
      <c r="BB147" s="414"/>
    </row>
    <row r="148" spans="1:54" ht="38.200000000000003" customHeight="1" x14ac:dyDescent="0.3">
      <c r="A148" s="417"/>
      <c r="B148" s="414"/>
      <c r="C148" s="414"/>
      <c r="D148" s="202" t="s">
        <v>274</v>
      </c>
      <c r="E148" s="186">
        <v>1090</v>
      </c>
      <c r="F148" s="189">
        <f>139.8+800</f>
        <v>939.8</v>
      </c>
      <c r="G148" s="217">
        <f t="shared" ref="G148:G213" si="64">F148/E148</f>
        <v>0.86220183486238533</v>
      </c>
      <c r="H148" s="190"/>
      <c r="I148" s="207"/>
      <c r="J148" s="190"/>
      <c r="K148" s="190"/>
      <c r="L148" s="207"/>
      <c r="M148" s="190"/>
      <c r="N148" s="196" t="s">
        <v>463</v>
      </c>
      <c r="O148" s="194" t="s">
        <v>463</v>
      </c>
      <c r="P148" s="217" t="s">
        <v>463</v>
      </c>
      <c r="Q148" s="196" t="s">
        <v>463</v>
      </c>
      <c r="R148" s="194" t="s">
        <v>463</v>
      </c>
      <c r="S148" s="217" t="s">
        <v>463</v>
      </c>
      <c r="T148" s="274" t="s">
        <v>463</v>
      </c>
      <c r="U148" s="274" t="s">
        <v>463</v>
      </c>
      <c r="V148" s="275" t="s">
        <v>463</v>
      </c>
      <c r="W148" s="276" t="s">
        <v>463</v>
      </c>
      <c r="X148" s="274" t="s">
        <v>463</v>
      </c>
      <c r="Y148" s="275" t="s">
        <v>463</v>
      </c>
      <c r="Z148" s="196" t="s">
        <v>463</v>
      </c>
      <c r="AA148" s="190" t="s">
        <v>463</v>
      </c>
      <c r="AB148" s="190" t="s">
        <v>463</v>
      </c>
      <c r="AC148" s="194" t="s">
        <v>463</v>
      </c>
      <c r="AD148" s="217" t="s">
        <v>463</v>
      </c>
      <c r="AE148" s="196" t="s">
        <v>463</v>
      </c>
      <c r="AF148" s="190" t="s">
        <v>463</v>
      </c>
      <c r="AG148" s="190" t="s">
        <v>463</v>
      </c>
      <c r="AH148" s="194" t="s">
        <v>463</v>
      </c>
      <c r="AI148" s="217" t="s">
        <v>463</v>
      </c>
      <c r="AJ148" s="196" t="s">
        <v>463</v>
      </c>
      <c r="AK148" s="190" t="s">
        <v>463</v>
      </c>
      <c r="AL148" s="190" t="s">
        <v>463</v>
      </c>
      <c r="AM148" s="194" t="s">
        <v>463</v>
      </c>
      <c r="AN148" s="217" t="s">
        <v>463</v>
      </c>
      <c r="AO148" s="311" t="s">
        <v>463</v>
      </c>
      <c r="AP148" s="311" t="s">
        <v>463</v>
      </c>
      <c r="AQ148" s="311" t="s">
        <v>463</v>
      </c>
      <c r="AR148" s="311" t="s">
        <v>463</v>
      </c>
      <c r="AS148" s="312" t="s">
        <v>463</v>
      </c>
      <c r="AT148" s="338" t="s">
        <v>463</v>
      </c>
      <c r="AU148" s="338" t="s">
        <v>463</v>
      </c>
      <c r="AV148" s="338" t="s">
        <v>463</v>
      </c>
      <c r="AW148" s="338" t="s">
        <v>463</v>
      </c>
      <c r="AX148" s="344" t="s">
        <v>463</v>
      </c>
      <c r="AY148" s="214" t="s">
        <v>463</v>
      </c>
      <c r="AZ148" s="214" t="s">
        <v>463</v>
      </c>
      <c r="BA148" s="216" t="s">
        <v>463</v>
      </c>
      <c r="BB148" s="414"/>
    </row>
    <row r="149" spans="1:54" ht="25.2" customHeight="1" x14ac:dyDescent="0.3">
      <c r="A149" s="417" t="s">
        <v>353</v>
      </c>
      <c r="B149" s="414" t="s">
        <v>350</v>
      </c>
      <c r="C149" s="414" t="s">
        <v>352</v>
      </c>
      <c r="D149" s="198" t="s">
        <v>41</v>
      </c>
      <c r="E149" s="186">
        <f>E151+E152</f>
        <v>587.30000000000007</v>
      </c>
      <c r="F149" s="186">
        <f>F151+F152</f>
        <v>391.46</v>
      </c>
      <c r="G149" s="217">
        <f t="shared" si="64"/>
        <v>0.66654180146432818</v>
      </c>
      <c r="H149" s="204">
        <f t="shared" ref="H149" si="65">H151+H152</f>
        <v>0</v>
      </c>
      <c r="I149" s="208">
        <f>I151+I152</f>
        <v>0</v>
      </c>
      <c r="J149" s="190"/>
      <c r="K149" s="190"/>
      <c r="L149" s="208">
        <f>L151+L152</f>
        <v>25</v>
      </c>
      <c r="M149" s="190"/>
      <c r="N149" s="196" t="s">
        <v>463</v>
      </c>
      <c r="O149" s="194" t="s">
        <v>463</v>
      </c>
      <c r="P149" s="217" t="s">
        <v>463</v>
      </c>
      <c r="Q149" s="196" t="s">
        <v>463</v>
      </c>
      <c r="R149" s="194" t="s">
        <v>463</v>
      </c>
      <c r="S149" s="217" t="s">
        <v>463</v>
      </c>
      <c r="T149" s="274" t="s">
        <v>463</v>
      </c>
      <c r="U149" s="274" t="s">
        <v>463</v>
      </c>
      <c r="V149" s="275" t="s">
        <v>463</v>
      </c>
      <c r="W149" s="276" t="s">
        <v>463</v>
      </c>
      <c r="X149" s="274" t="s">
        <v>463</v>
      </c>
      <c r="Y149" s="275" t="s">
        <v>463</v>
      </c>
      <c r="Z149" s="196" t="s">
        <v>463</v>
      </c>
      <c r="AA149" s="190" t="s">
        <v>463</v>
      </c>
      <c r="AB149" s="190" t="s">
        <v>463</v>
      </c>
      <c r="AC149" s="194" t="s">
        <v>463</v>
      </c>
      <c r="AD149" s="217" t="s">
        <v>463</v>
      </c>
      <c r="AE149" s="196" t="s">
        <v>463</v>
      </c>
      <c r="AF149" s="190" t="s">
        <v>463</v>
      </c>
      <c r="AG149" s="190" t="s">
        <v>463</v>
      </c>
      <c r="AH149" s="194" t="s">
        <v>463</v>
      </c>
      <c r="AI149" s="217" t="s">
        <v>463</v>
      </c>
      <c r="AJ149" s="196" t="s">
        <v>463</v>
      </c>
      <c r="AK149" s="190" t="s">
        <v>463</v>
      </c>
      <c r="AL149" s="190" t="s">
        <v>463</v>
      </c>
      <c r="AM149" s="194" t="s">
        <v>463</v>
      </c>
      <c r="AN149" s="217" t="s">
        <v>463</v>
      </c>
      <c r="AO149" s="311" t="s">
        <v>463</v>
      </c>
      <c r="AP149" s="311" t="s">
        <v>463</v>
      </c>
      <c r="AQ149" s="311" t="s">
        <v>463</v>
      </c>
      <c r="AR149" s="311" t="s">
        <v>463</v>
      </c>
      <c r="AS149" s="312" t="s">
        <v>463</v>
      </c>
      <c r="AT149" s="338" t="s">
        <v>463</v>
      </c>
      <c r="AU149" s="338" t="s">
        <v>463</v>
      </c>
      <c r="AV149" s="338" t="s">
        <v>463</v>
      </c>
      <c r="AW149" s="338" t="s">
        <v>463</v>
      </c>
      <c r="AX149" s="344" t="s">
        <v>463</v>
      </c>
      <c r="AY149" s="214" t="s">
        <v>463</v>
      </c>
      <c r="AZ149" s="214" t="s">
        <v>463</v>
      </c>
      <c r="BA149" s="216" t="s">
        <v>463</v>
      </c>
      <c r="BB149" s="198"/>
    </row>
    <row r="150" spans="1:54" ht="51.85" customHeight="1" x14ac:dyDescent="0.3">
      <c r="A150" s="417"/>
      <c r="B150" s="414"/>
      <c r="C150" s="414"/>
      <c r="D150" s="202" t="s">
        <v>2</v>
      </c>
      <c r="E150" s="189"/>
      <c r="F150" s="189"/>
      <c r="G150" s="217" t="e">
        <f t="shared" si="64"/>
        <v>#DIV/0!</v>
      </c>
      <c r="H150" s="190"/>
      <c r="I150" s="207"/>
      <c r="J150" s="190"/>
      <c r="K150" s="190"/>
      <c r="L150" s="207"/>
      <c r="M150" s="190"/>
      <c r="N150" s="196" t="s">
        <v>463</v>
      </c>
      <c r="O150" s="194" t="s">
        <v>463</v>
      </c>
      <c r="P150" s="217" t="s">
        <v>463</v>
      </c>
      <c r="Q150" s="196" t="s">
        <v>463</v>
      </c>
      <c r="R150" s="194" t="s">
        <v>463</v>
      </c>
      <c r="S150" s="217" t="s">
        <v>463</v>
      </c>
      <c r="T150" s="274" t="s">
        <v>463</v>
      </c>
      <c r="U150" s="274" t="s">
        <v>463</v>
      </c>
      <c r="V150" s="275" t="s">
        <v>463</v>
      </c>
      <c r="W150" s="276" t="s">
        <v>463</v>
      </c>
      <c r="X150" s="274" t="s">
        <v>463</v>
      </c>
      <c r="Y150" s="275" t="s">
        <v>463</v>
      </c>
      <c r="Z150" s="196" t="s">
        <v>463</v>
      </c>
      <c r="AA150" s="190" t="s">
        <v>463</v>
      </c>
      <c r="AB150" s="190" t="s">
        <v>463</v>
      </c>
      <c r="AC150" s="194" t="s">
        <v>463</v>
      </c>
      <c r="AD150" s="217" t="s">
        <v>463</v>
      </c>
      <c r="AE150" s="196" t="s">
        <v>463</v>
      </c>
      <c r="AF150" s="190" t="s">
        <v>463</v>
      </c>
      <c r="AG150" s="190" t="s">
        <v>463</v>
      </c>
      <c r="AH150" s="194" t="s">
        <v>463</v>
      </c>
      <c r="AI150" s="217" t="s">
        <v>463</v>
      </c>
      <c r="AJ150" s="196" t="s">
        <v>463</v>
      </c>
      <c r="AK150" s="190" t="s">
        <v>463</v>
      </c>
      <c r="AL150" s="190" t="s">
        <v>463</v>
      </c>
      <c r="AM150" s="194" t="s">
        <v>463</v>
      </c>
      <c r="AN150" s="217" t="s">
        <v>463</v>
      </c>
      <c r="AO150" s="311" t="s">
        <v>463</v>
      </c>
      <c r="AP150" s="311" t="s">
        <v>463</v>
      </c>
      <c r="AQ150" s="311" t="s">
        <v>463</v>
      </c>
      <c r="AR150" s="311" t="s">
        <v>463</v>
      </c>
      <c r="AS150" s="312" t="s">
        <v>463</v>
      </c>
      <c r="AT150" s="338" t="s">
        <v>463</v>
      </c>
      <c r="AU150" s="338" t="s">
        <v>463</v>
      </c>
      <c r="AV150" s="338" t="s">
        <v>463</v>
      </c>
      <c r="AW150" s="338" t="s">
        <v>463</v>
      </c>
      <c r="AX150" s="344" t="s">
        <v>463</v>
      </c>
      <c r="AY150" s="214" t="s">
        <v>463</v>
      </c>
      <c r="AZ150" s="214" t="s">
        <v>463</v>
      </c>
      <c r="BA150" s="216" t="s">
        <v>463</v>
      </c>
      <c r="BB150" s="198"/>
    </row>
    <row r="151" spans="1:54" ht="25.2" customHeight="1" x14ac:dyDescent="0.3">
      <c r="A151" s="417"/>
      <c r="B151" s="414"/>
      <c r="C151" s="414"/>
      <c r="D151" s="202" t="s">
        <v>43</v>
      </c>
      <c r="E151" s="186">
        <v>493.1</v>
      </c>
      <c r="F151" s="189">
        <v>328</v>
      </c>
      <c r="G151" s="217">
        <f t="shared" si="64"/>
        <v>0.66517947677955791</v>
      </c>
      <c r="H151" s="190"/>
      <c r="I151" s="207"/>
      <c r="J151" s="190"/>
      <c r="K151" s="190"/>
      <c r="L151" s="207">
        <v>25</v>
      </c>
      <c r="M151" s="190"/>
      <c r="N151" s="196" t="s">
        <v>463</v>
      </c>
      <c r="O151" s="194" t="s">
        <v>463</v>
      </c>
      <c r="P151" s="217" t="s">
        <v>463</v>
      </c>
      <c r="Q151" s="196" t="s">
        <v>463</v>
      </c>
      <c r="R151" s="194" t="s">
        <v>463</v>
      </c>
      <c r="S151" s="217" t="s">
        <v>463</v>
      </c>
      <c r="T151" s="274" t="s">
        <v>463</v>
      </c>
      <c r="U151" s="274" t="s">
        <v>463</v>
      </c>
      <c r="V151" s="275" t="s">
        <v>463</v>
      </c>
      <c r="W151" s="276" t="s">
        <v>463</v>
      </c>
      <c r="X151" s="274" t="s">
        <v>463</v>
      </c>
      <c r="Y151" s="275" t="s">
        <v>463</v>
      </c>
      <c r="Z151" s="196" t="s">
        <v>463</v>
      </c>
      <c r="AA151" s="190" t="s">
        <v>463</v>
      </c>
      <c r="AB151" s="190" t="s">
        <v>463</v>
      </c>
      <c r="AC151" s="194" t="s">
        <v>463</v>
      </c>
      <c r="AD151" s="217" t="s">
        <v>463</v>
      </c>
      <c r="AE151" s="196" t="s">
        <v>463</v>
      </c>
      <c r="AF151" s="190" t="s">
        <v>463</v>
      </c>
      <c r="AG151" s="190" t="s">
        <v>463</v>
      </c>
      <c r="AH151" s="194" t="s">
        <v>463</v>
      </c>
      <c r="AI151" s="217" t="s">
        <v>463</v>
      </c>
      <c r="AJ151" s="196" t="s">
        <v>463</v>
      </c>
      <c r="AK151" s="190" t="s">
        <v>463</v>
      </c>
      <c r="AL151" s="190" t="s">
        <v>463</v>
      </c>
      <c r="AM151" s="194" t="s">
        <v>463</v>
      </c>
      <c r="AN151" s="217" t="s">
        <v>463</v>
      </c>
      <c r="AO151" s="311" t="s">
        <v>463</v>
      </c>
      <c r="AP151" s="311" t="s">
        <v>463</v>
      </c>
      <c r="AQ151" s="311" t="s">
        <v>463</v>
      </c>
      <c r="AR151" s="311" t="s">
        <v>463</v>
      </c>
      <c r="AS151" s="312" t="s">
        <v>463</v>
      </c>
      <c r="AT151" s="338" t="s">
        <v>463</v>
      </c>
      <c r="AU151" s="338" t="s">
        <v>463</v>
      </c>
      <c r="AV151" s="338" t="s">
        <v>463</v>
      </c>
      <c r="AW151" s="338" t="s">
        <v>463</v>
      </c>
      <c r="AX151" s="344" t="s">
        <v>463</v>
      </c>
      <c r="AY151" s="214" t="s">
        <v>463</v>
      </c>
      <c r="AZ151" s="214" t="s">
        <v>463</v>
      </c>
      <c r="BA151" s="216" t="s">
        <v>463</v>
      </c>
      <c r="BB151" s="198"/>
    </row>
    <row r="152" spans="1:54" ht="37.9" customHeight="1" x14ac:dyDescent="0.3">
      <c r="A152" s="417"/>
      <c r="B152" s="414"/>
      <c r="C152" s="414"/>
      <c r="D152" s="202" t="s">
        <v>274</v>
      </c>
      <c r="E152" s="186">
        <v>94.2</v>
      </c>
      <c r="F152" s="189">
        <v>63.46</v>
      </c>
      <c r="G152" s="217">
        <f t="shared" si="64"/>
        <v>0.67367303609341822</v>
      </c>
      <c r="H152" s="190"/>
      <c r="I152" s="207"/>
      <c r="J152" s="190"/>
      <c r="K152" s="190"/>
      <c r="L152" s="207"/>
      <c r="M152" s="190"/>
      <c r="N152" s="196" t="s">
        <v>463</v>
      </c>
      <c r="O152" s="194" t="s">
        <v>463</v>
      </c>
      <c r="P152" s="217" t="s">
        <v>463</v>
      </c>
      <c r="Q152" s="196" t="s">
        <v>463</v>
      </c>
      <c r="R152" s="194" t="s">
        <v>463</v>
      </c>
      <c r="S152" s="217" t="s">
        <v>463</v>
      </c>
      <c r="T152" s="274" t="s">
        <v>463</v>
      </c>
      <c r="U152" s="274" t="s">
        <v>463</v>
      </c>
      <c r="V152" s="275" t="s">
        <v>463</v>
      </c>
      <c r="W152" s="276" t="s">
        <v>463</v>
      </c>
      <c r="X152" s="274" t="s">
        <v>463</v>
      </c>
      <c r="Y152" s="275" t="s">
        <v>463</v>
      </c>
      <c r="Z152" s="196" t="s">
        <v>463</v>
      </c>
      <c r="AA152" s="190" t="s">
        <v>463</v>
      </c>
      <c r="AB152" s="190" t="s">
        <v>463</v>
      </c>
      <c r="AC152" s="194" t="s">
        <v>463</v>
      </c>
      <c r="AD152" s="217" t="s">
        <v>463</v>
      </c>
      <c r="AE152" s="196" t="s">
        <v>463</v>
      </c>
      <c r="AF152" s="190" t="s">
        <v>463</v>
      </c>
      <c r="AG152" s="190" t="s">
        <v>463</v>
      </c>
      <c r="AH152" s="194" t="s">
        <v>463</v>
      </c>
      <c r="AI152" s="217" t="s">
        <v>463</v>
      </c>
      <c r="AJ152" s="196" t="s">
        <v>463</v>
      </c>
      <c r="AK152" s="190" t="s">
        <v>463</v>
      </c>
      <c r="AL152" s="190" t="s">
        <v>463</v>
      </c>
      <c r="AM152" s="194" t="s">
        <v>463</v>
      </c>
      <c r="AN152" s="217" t="s">
        <v>463</v>
      </c>
      <c r="AO152" s="311" t="s">
        <v>463</v>
      </c>
      <c r="AP152" s="311" t="s">
        <v>463</v>
      </c>
      <c r="AQ152" s="311" t="s">
        <v>463</v>
      </c>
      <c r="AR152" s="311" t="s">
        <v>463</v>
      </c>
      <c r="AS152" s="312" t="s">
        <v>463</v>
      </c>
      <c r="AT152" s="338" t="s">
        <v>463</v>
      </c>
      <c r="AU152" s="338" t="s">
        <v>463</v>
      </c>
      <c r="AV152" s="338" t="s">
        <v>463</v>
      </c>
      <c r="AW152" s="338" t="s">
        <v>463</v>
      </c>
      <c r="AX152" s="344" t="s">
        <v>463</v>
      </c>
      <c r="AY152" s="214" t="s">
        <v>463</v>
      </c>
      <c r="AZ152" s="214" t="s">
        <v>463</v>
      </c>
      <c r="BA152" s="216" t="s">
        <v>463</v>
      </c>
      <c r="BB152" s="198"/>
    </row>
    <row r="153" spans="1:54" ht="25.2" customHeight="1" x14ac:dyDescent="0.3">
      <c r="A153" s="417" t="s">
        <v>354</v>
      </c>
      <c r="B153" s="414" t="s">
        <v>351</v>
      </c>
      <c r="C153" s="414" t="s">
        <v>352</v>
      </c>
      <c r="D153" s="198" t="s">
        <v>41</v>
      </c>
      <c r="E153" s="189">
        <f>E155+E156</f>
        <v>9119.2999999999993</v>
      </c>
      <c r="F153" s="189">
        <f>F155+F156</f>
        <v>5542.47</v>
      </c>
      <c r="G153" s="217">
        <f t="shared" si="64"/>
        <v>0.60777362297544779</v>
      </c>
      <c r="H153" s="190"/>
      <c r="I153" s="207">
        <f>I155+I156</f>
        <v>148.80000000000001</v>
      </c>
      <c r="J153" s="190"/>
      <c r="K153" s="190"/>
      <c r="L153" s="207">
        <f>L155+L156</f>
        <v>661.7</v>
      </c>
      <c r="M153" s="190"/>
      <c r="N153" s="196" t="s">
        <v>463</v>
      </c>
      <c r="O153" s="194" t="s">
        <v>463</v>
      </c>
      <c r="P153" s="217" t="s">
        <v>463</v>
      </c>
      <c r="Q153" s="196" t="s">
        <v>463</v>
      </c>
      <c r="R153" s="194" t="s">
        <v>463</v>
      </c>
      <c r="S153" s="217" t="s">
        <v>463</v>
      </c>
      <c r="T153" s="274" t="s">
        <v>463</v>
      </c>
      <c r="U153" s="274" t="s">
        <v>463</v>
      </c>
      <c r="V153" s="275" t="s">
        <v>463</v>
      </c>
      <c r="W153" s="276" t="s">
        <v>463</v>
      </c>
      <c r="X153" s="274" t="s">
        <v>463</v>
      </c>
      <c r="Y153" s="275" t="s">
        <v>463</v>
      </c>
      <c r="Z153" s="196" t="s">
        <v>463</v>
      </c>
      <c r="AA153" s="190" t="s">
        <v>463</v>
      </c>
      <c r="AB153" s="190" t="s">
        <v>463</v>
      </c>
      <c r="AC153" s="194" t="s">
        <v>463</v>
      </c>
      <c r="AD153" s="217" t="s">
        <v>463</v>
      </c>
      <c r="AE153" s="196" t="s">
        <v>463</v>
      </c>
      <c r="AF153" s="190" t="s">
        <v>463</v>
      </c>
      <c r="AG153" s="190" t="s">
        <v>463</v>
      </c>
      <c r="AH153" s="194" t="s">
        <v>463</v>
      </c>
      <c r="AI153" s="217" t="s">
        <v>463</v>
      </c>
      <c r="AJ153" s="196" t="s">
        <v>463</v>
      </c>
      <c r="AK153" s="190" t="s">
        <v>463</v>
      </c>
      <c r="AL153" s="190" t="s">
        <v>463</v>
      </c>
      <c r="AM153" s="194" t="s">
        <v>463</v>
      </c>
      <c r="AN153" s="217" t="s">
        <v>463</v>
      </c>
      <c r="AO153" s="311" t="s">
        <v>463</v>
      </c>
      <c r="AP153" s="311" t="s">
        <v>463</v>
      </c>
      <c r="AQ153" s="311" t="s">
        <v>463</v>
      </c>
      <c r="AR153" s="311" t="s">
        <v>463</v>
      </c>
      <c r="AS153" s="312" t="s">
        <v>463</v>
      </c>
      <c r="AT153" s="338" t="s">
        <v>463</v>
      </c>
      <c r="AU153" s="338" t="s">
        <v>463</v>
      </c>
      <c r="AV153" s="338" t="s">
        <v>463</v>
      </c>
      <c r="AW153" s="338" t="s">
        <v>463</v>
      </c>
      <c r="AX153" s="344" t="s">
        <v>463</v>
      </c>
      <c r="AY153" s="214" t="s">
        <v>463</v>
      </c>
      <c r="AZ153" s="214" t="s">
        <v>463</v>
      </c>
      <c r="BA153" s="216" t="s">
        <v>463</v>
      </c>
      <c r="BB153" s="198"/>
    </row>
    <row r="154" spans="1:54" ht="36.799999999999997" customHeight="1" x14ac:dyDescent="0.3">
      <c r="A154" s="417"/>
      <c r="B154" s="414"/>
      <c r="C154" s="414"/>
      <c r="D154" s="202" t="s">
        <v>2</v>
      </c>
      <c r="E154" s="189"/>
      <c r="F154" s="189"/>
      <c r="G154" s="217" t="e">
        <f t="shared" si="64"/>
        <v>#DIV/0!</v>
      </c>
      <c r="H154" s="190"/>
      <c r="I154" s="207"/>
      <c r="J154" s="190"/>
      <c r="K154" s="190"/>
      <c r="L154" s="207"/>
      <c r="M154" s="190"/>
      <c r="N154" s="196" t="s">
        <v>463</v>
      </c>
      <c r="O154" s="194" t="s">
        <v>463</v>
      </c>
      <c r="P154" s="217" t="s">
        <v>463</v>
      </c>
      <c r="Q154" s="196" t="s">
        <v>463</v>
      </c>
      <c r="R154" s="194" t="s">
        <v>463</v>
      </c>
      <c r="S154" s="217" t="s">
        <v>463</v>
      </c>
      <c r="T154" s="274" t="s">
        <v>463</v>
      </c>
      <c r="U154" s="274" t="s">
        <v>463</v>
      </c>
      <c r="V154" s="275" t="s">
        <v>463</v>
      </c>
      <c r="W154" s="276" t="s">
        <v>463</v>
      </c>
      <c r="X154" s="274" t="s">
        <v>463</v>
      </c>
      <c r="Y154" s="275" t="s">
        <v>463</v>
      </c>
      <c r="Z154" s="196" t="s">
        <v>463</v>
      </c>
      <c r="AA154" s="190" t="s">
        <v>463</v>
      </c>
      <c r="AB154" s="190" t="s">
        <v>463</v>
      </c>
      <c r="AC154" s="194" t="s">
        <v>463</v>
      </c>
      <c r="AD154" s="217" t="s">
        <v>463</v>
      </c>
      <c r="AE154" s="196" t="s">
        <v>463</v>
      </c>
      <c r="AF154" s="190" t="s">
        <v>463</v>
      </c>
      <c r="AG154" s="190" t="s">
        <v>463</v>
      </c>
      <c r="AH154" s="194" t="s">
        <v>463</v>
      </c>
      <c r="AI154" s="217" t="s">
        <v>463</v>
      </c>
      <c r="AJ154" s="196" t="s">
        <v>463</v>
      </c>
      <c r="AK154" s="190" t="s">
        <v>463</v>
      </c>
      <c r="AL154" s="190" t="s">
        <v>463</v>
      </c>
      <c r="AM154" s="194" t="s">
        <v>463</v>
      </c>
      <c r="AN154" s="217" t="s">
        <v>463</v>
      </c>
      <c r="AO154" s="311" t="s">
        <v>463</v>
      </c>
      <c r="AP154" s="311" t="s">
        <v>463</v>
      </c>
      <c r="AQ154" s="311" t="s">
        <v>463</v>
      </c>
      <c r="AR154" s="311" t="s">
        <v>463</v>
      </c>
      <c r="AS154" s="312" t="s">
        <v>463</v>
      </c>
      <c r="AT154" s="338" t="s">
        <v>463</v>
      </c>
      <c r="AU154" s="338" t="s">
        <v>463</v>
      </c>
      <c r="AV154" s="338" t="s">
        <v>463</v>
      </c>
      <c r="AW154" s="338" t="s">
        <v>463</v>
      </c>
      <c r="AX154" s="344" t="s">
        <v>463</v>
      </c>
      <c r="AY154" s="214" t="s">
        <v>463</v>
      </c>
      <c r="AZ154" s="214" t="s">
        <v>463</v>
      </c>
      <c r="BA154" s="216" t="s">
        <v>463</v>
      </c>
      <c r="BB154" s="198"/>
    </row>
    <row r="155" spans="1:54" ht="26" customHeight="1" x14ac:dyDescent="0.3">
      <c r="A155" s="417"/>
      <c r="B155" s="414"/>
      <c r="C155" s="414"/>
      <c r="D155" s="202" t="s">
        <v>43</v>
      </c>
      <c r="E155" s="186">
        <v>8300</v>
      </c>
      <c r="F155" s="189">
        <v>5445.5</v>
      </c>
      <c r="G155" s="217">
        <f t="shared" si="64"/>
        <v>0.65608433734939764</v>
      </c>
      <c r="H155" s="190"/>
      <c r="I155" s="207">
        <v>148.80000000000001</v>
      </c>
      <c r="J155" s="190"/>
      <c r="K155" s="190"/>
      <c r="L155" s="207">
        <v>661.7</v>
      </c>
      <c r="M155" s="190"/>
      <c r="N155" s="196" t="s">
        <v>463</v>
      </c>
      <c r="O155" s="194" t="s">
        <v>463</v>
      </c>
      <c r="P155" s="217" t="s">
        <v>463</v>
      </c>
      <c r="Q155" s="196" t="s">
        <v>463</v>
      </c>
      <c r="R155" s="194" t="s">
        <v>463</v>
      </c>
      <c r="S155" s="217" t="s">
        <v>463</v>
      </c>
      <c r="T155" s="274" t="s">
        <v>463</v>
      </c>
      <c r="U155" s="274" t="s">
        <v>463</v>
      </c>
      <c r="V155" s="275" t="s">
        <v>463</v>
      </c>
      <c r="W155" s="276" t="s">
        <v>463</v>
      </c>
      <c r="X155" s="274" t="s">
        <v>463</v>
      </c>
      <c r="Y155" s="275" t="s">
        <v>463</v>
      </c>
      <c r="Z155" s="196" t="s">
        <v>463</v>
      </c>
      <c r="AA155" s="190" t="s">
        <v>463</v>
      </c>
      <c r="AB155" s="190" t="s">
        <v>463</v>
      </c>
      <c r="AC155" s="194" t="s">
        <v>463</v>
      </c>
      <c r="AD155" s="217" t="s">
        <v>463</v>
      </c>
      <c r="AE155" s="196" t="s">
        <v>463</v>
      </c>
      <c r="AF155" s="190" t="s">
        <v>463</v>
      </c>
      <c r="AG155" s="190" t="s">
        <v>463</v>
      </c>
      <c r="AH155" s="194" t="s">
        <v>463</v>
      </c>
      <c r="AI155" s="217" t="s">
        <v>463</v>
      </c>
      <c r="AJ155" s="196" t="s">
        <v>463</v>
      </c>
      <c r="AK155" s="190" t="s">
        <v>463</v>
      </c>
      <c r="AL155" s="190" t="s">
        <v>463</v>
      </c>
      <c r="AM155" s="194" t="s">
        <v>463</v>
      </c>
      <c r="AN155" s="217" t="s">
        <v>463</v>
      </c>
      <c r="AO155" s="311" t="s">
        <v>463</v>
      </c>
      <c r="AP155" s="311" t="s">
        <v>463</v>
      </c>
      <c r="AQ155" s="311" t="s">
        <v>463</v>
      </c>
      <c r="AR155" s="311" t="s">
        <v>463</v>
      </c>
      <c r="AS155" s="312" t="s">
        <v>463</v>
      </c>
      <c r="AT155" s="338" t="s">
        <v>463</v>
      </c>
      <c r="AU155" s="338" t="s">
        <v>463</v>
      </c>
      <c r="AV155" s="338" t="s">
        <v>463</v>
      </c>
      <c r="AW155" s="338" t="s">
        <v>463</v>
      </c>
      <c r="AX155" s="344" t="s">
        <v>463</v>
      </c>
      <c r="AY155" s="214" t="s">
        <v>463</v>
      </c>
      <c r="AZ155" s="214" t="s">
        <v>463</v>
      </c>
      <c r="BA155" s="216" t="s">
        <v>463</v>
      </c>
      <c r="BB155" s="198"/>
    </row>
    <row r="156" spans="1:54" ht="49.15" customHeight="1" x14ac:dyDescent="0.3">
      <c r="A156" s="417"/>
      <c r="B156" s="414"/>
      <c r="C156" s="414"/>
      <c r="D156" s="202" t="s">
        <v>274</v>
      </c>
      <c r="E156" s="186">
        <v>819.3</v>
      </c>
      <c r="F156" s="189">
        <v>96.97</v>
      </c>
      <c r="G156" s="217">
        <f t="shared" si="64"/>
        <v>0.11835713413889906</v>
      </c>
      <c r="H156" s="190"/>
      <c r="I156" s="207"/>
      <c r="J156" s="190"/>
      <c r="K156" s="190"/>
      <c r="L156" s="209"/>
      <c r="M156" s="190"/>
      <c r="N156" s="196" t="s">
        <v>463</v>
      </c>
      <c r="O156" s="194" t="s">
        <v>463</v>
      </c>
      <c r="P156" s="217" t="s">
        <v>463</v>
      </c>
      <c r="Q156" s="196" t="s">
        <v>463</v>
      </c>
      <c r="R156" s="194" t="s">
        <v>463</v>
      </c>
      <c r="S156" s="217" t="s">
        <v>463</v>
      </c>
      <c r="T156" s="274" t="s">
        <v>463</v>
      </c>
      <c r="U156" s="274" t="s">
        <v>463</v>
      </c>
      <c r="V156" s="275" t="s">
        <v>463</v>
      </c>
      <c r="W156" s="276" t="s">
        <v>463</v>
      </c>
      <c r="X156" s="274" t="s">
        <v>463</v>
      </c>
      <c r="Y156" s="275" t="s">
        <v>463</v>
      </c>
      <c r="Z156" s="196" t="s">
        <v>463</v>
      </c>
      <c r="AA156" s="190" t="s">
        <v>463</v>
      </c>
      <c r="AB156" s="190" t="s">
        <v>463</v>
      </c>
      <c r="AC156" s="194" t="s">
        <v>463</v>
      </c>
      <c r="AD156" s="217" t="s">
        <v>463</v>
      </c>
      <c r="AE156" s="196" t="s">
        <v>463</v>
      </c>
      <c r="AF156" s="190" t="s">
        <v>463</v>
      </c>
      <c r="AG156" s="190" t="s">
        <v>463</v>
      </c>
      <c r="AH156" s="194" t="s">
        <v>463</v>
      </c>
      <c r="AI156" s="217" t="s">
        <v>463</v>
      </c>
      <c r="AJ156" s="196" t="s">
        <v>463</v>
      </c>
      <c r="AK156" s="190" t="s">
        <v>463</v>
      </c>
      <c r="AL156" s="190" t="s">
        <v>463</v>
      </c>
      <c r="AM156" s="194" t="s">
        <v>463</v>
      </c>
      <c r="AN156" s="217" t="s">
        <v>463</v>
      </c>
      <c r="AO156" s="311" t="s">
        <v>463</v>
      </c>
      <c r="AP156" s="311" t="s">
        <v>463</v>
      </c>
      <c r="AQ156" s="311" t="s">
        <v>463</v>
      </c>
      <c r="AR156" s="311" t="s">
        <v>463</v>
      </c>
      <c r="AS156" s="312" t="s">
        <v>463</v>
      </c>
      <c r="AT156" s="338" t="s">
        <v>463</v>
      </c>
      <c r="AU156" s="338" t="s">
        <v>463</v>
      </c>
      <c r="AV156" s="338" t="s">
        <v>463</v>
      </c>
      <c r="AW156" s="338" t="s">
        <v>463</v>
      </c>
      <c r="AX156" s="344" t="s">
        <v>463</v>
      </c>
      <c r="AY156" s="214" t="s">
        <v>463</v>
      </c>
      <c r="AZ156" s="214" t="s">
        <v>463</v>
      </c>
      <c r="BA156" s="216" t="s">
        <v>463</v>
      </c>
      <c r="BB156" s="198"/>
    </row>
    <row r="157" spans="1:54" ht="25.2" customHeight="1" x14ac:dyDescent="0.3">
      <c r="A157" s="417" t="s">
        <v>356</v>
      </c>
      <c r="B157" s="414" t="s">
        <v>355</v>
      </c>
      <c r="C157" s="414" t="s">
        <v>361</v>
      </c>
      <c r="D157" s="198" t="s">
        <v>41</v>
      </c>
      <c r="E157" s="189">
        <f>E159+E160</f>
        <v>49966.400000000001</v>
      </c>
      <c r="F157" s="189">
        <f>F159+F160</f>
        <v>47016.800000000003</v>
      </c>
      <c r="G157" s="217">
        <f t="shared" si="64"/>
        <v>0.94096833071824271</v>
      </c>
      <c r="H157" s="190"/>
      <c r="I157" s="207">
        <f>I159+I160</f>
        <v>1079.7</v>
      </c>
      <c r="J157" s="190"/>
      <c r="K157" s="190"/>
      <c r="L157" s="207">
        <f>L159+L160</f>
        <v>4156.8999999999996</v>
      </c>
      <c r="M157" s="190"/>
      <c r="N157" s="196" t="s">
        <v>463</v>
      </c>
      <c r="O157" s="194" t="s">
        <v>463</v>
      </c>
      <c r="P157" s="217" t="s">
        <v>463</v>
      </c>
      <c r="Q157" s="196" t="s">
        <v>463</v>
      </c>
      <c r="R157" s="194" t="s">
        <v>463</v>
      </c>
      <c r="S157" s="217" t="s">
        <v>463</v>
      </c>
      <c r="T157" s="274" t="s">
        <v>463</v>
      </c>
      <c r="U157" s="274" t="s">
        <v>463</v>
      </c>
      <c r="V157" s="275" t="s">
        <v>463</v>
      </c>
      <c r="W157" s="276" t="s">
        <v>463</v>
      </c>
      <c r="X157" s="274" t="s">
        <v>463</v>
      </c>
      <c r="Y157" s="275" t="s">
        <v>463</v>
      </c>
      <c r="Z157" s="196" t="s">
        <v>463</v>
      </c>
      <c r="AA157" s="190" t="s">
        <v>463</v>
      </c>
      <c r="AB157" s="190" t="s">
        <v>463</v>
      </c>
      <c r="AC157" s="194" t="s">
        <v>463</v>
      </c>
      <c r="AD157" s="217" t="s">
        <v>463</v>
      </c>
      <c r="AE157" s="196" t="s">
        <v>463</v>
      </c>
      <c r="AF157" s="190" t="s">
        <v>463</v>
      </c>
      <c r="AG157" s="190" t="s">
        <v>463</v>
      </c>
      <c r="AH157" s="194" t="s">
        <v>463</v>
      </c>
      <c r="AI157" s="217" t="s">
        <v>463</v>
      </c>
      <c r="AJ157" s="196" t="s">
        <v>463</v>
      </c>
      <c r="AK157" s="190" t="s">
        <v>463</v>
      </c>
      <c r="AL157" s="190" t="s">
        <v>463</v>
      </c>
      <c r="AM157" s="194" t="s">
        <v>463</v>
      </c>
      <c r="AN157" s="217" t="s">
        <v>463</v>
      </c>
      <c r="AO157" s="311" t="s">
        <v>463</v>
      </c>
      <c r="AP157" s="311" t="s">
        <v>463</v>
      </c>
      <c r="AQ157" s="311" t="s">
        <v>463</v>
      </c>
      <c r="AR157" s="311" t="s">
        <v>463</v>
      </c>
      <c r="AS157" s="312" t="s">
        <v>463</v>
      </c>
      <c r="AT157" s="338" t="s">
        <v>463</v>
      </c>
      <c r="AU157" s="338" t="s">
        <v>463</v>
      </c>
      <c r="AV157" s="338" t="s">
        <v>463</v>
      </c>
      <c r="AW157" s="338" t="s">
        <v>463</v>
      </c>
      <c r="AX157" s="344" t="s">
        <v>463</v>
      </c>
      <c r="AY157" s="214" t="s">
        <v>463</v>
      </c>
      <c r="AZ157" s="214" t="s">
        <v>463</v>
      </c>
      <c r="BA157" s="216" t="s">
        <v>463</v>
      </c>
      <c r="BB157" s="198"/>
    </row>
    <row r="158" spans="1:54" ht="34.450000000000003" customHeight="1" x14ac:dyDescent="0.3">
      <c r="A158" s="417"/>
      <c r="B158" s="414"/>
      <c r="C158" s="414"/>
      <c r="D158" s="202" t="s">
        <v>2</v>
      </c>
      <c r="E158" s="189"/>
      <c r="F158" s="189"/>
      <c r="G158" s="217" t="e">
        <f t="shared" si="64"/>
        <v>#DIV/0!</v>
      </c>
      <c r="H158" s="190"/>
      <c r="I158" s="207"/>
      <c r="J158" s="190"/>
      <c r="K158" s="190"/>
      <c r="L158" s="207"/>
      <c r="M158" s="190"/>
      <c r="N158" s="196" t="s">
        <v>463</v>
      </c>
      <c r="O158" s="194" t="s">
        <v>463</v>
      </c>
      <c r="P158" s="217" t="s">
        <v>463</v>
      </c>
      <c r="Q158" s="196" t="s">
        <v>463</v>
      </c>
      <c r="R158" s="194" t="s">
        <v>463</v>
      </c>
      <c r="S158" s="217" t="s">
        <v>463</v>
      </c>
      <c r="T158" s="274" t="s">
        <v>463</v>
      </c>
      <c r="U158" s="274" t="s">
        <v>463</v>
      </c>
      <c r="V158" s="275" t="s">
        <v>463</v>
      </c>
      <c r="W158" s="276" t="s">
        <v>463</v>
      </c>
      <c r="X158" s="274" t="s">
        <v>463</v>
      </c>
      <c r="Y158" s="275" t="s">
        <v>463</v>
      </c>
      <c r="Z158" s="196" t="s">
        <v>463</v>
      </c>
      <c r="AA158" s="190" t="s">
        <v>463</v>
      </c>
      <c r="AB158" s="190" t="s">
        <v>463</v>
      </c>
      <c r="AC158" s="194" t="s">
        <v>463</v>
      </c>
      <c r="AD158" s="217" t="s">
        <v>463</v>
      </c>
      <c r="AE158" s="196" t="s">
        <v>463</v>
      </c>
      <c r="AF158" s="190" t="s">
        <v>463</v>
      </c>
      <c r="AG158" s="190" t="s">
        <v>463</v>
      </c>
      <c r="AH158" s="194" t="s">
        <v>463</v>
      </c>
      <c r="AI158" s="217" t="s">
        <v>463</v>
      </c>
      <c r="AJ158" s="196" t="s">
        <v>463</v>
      </c>
      <c r="AK158" s="190" t="s">
        <v>463</v>
      </c>
      <c r="AL158" s="190" t="s">
        <v>463</v>
      </c>
      <c r="AM158" s="194" t="s">
        <v>463</v>
      </c>
      <c r="AN158" s="217" t="s">
        <v>463</v>
      </c>
      <c r="AO158" s="311" t="s">
        <v>463</v>
      </c>
      <c r="AP158" s="311" t="s">
        <v>463</v>
      </c>
      <c r="AQ158" s="311" t="s">
        <v>463</v>
      </c>
      <c r="AR158" s="311" t="s">
        <v>463</v>
      </c>
      <c r="AS158" s="312" t="s">
        <v>463</v>
      </c>
      <c r="AT158" s="338" t="s">
        <v>463</v>
      </c>
      <c r="AU158" s="338" t="s">
        <v>463</v>
      </c>
      <c r="AV158" s="338" t="s">
        <v>463</v>
      </c>
      <c r="AW158" s="338" t="s">
        <v>463</v>
      </c>
      <c r="AX158" s="344" t="s">
        <v>463</v>
      </c>
      <c r="AY158" s="214" t="s">
        <v>463</v>
      </c>
      <c r="AZ158" s="214" t="s">
        <v>463</v>
      </c>
      <c r="BA158" s="216" t="s">
        <v>463</v>
      </c>
      <c r="BB158" s="198"/>
    </row>
    <row r="159" spans="1:54" ht="30.7" customHeight="1" x14ac:dyDescent="0.3">
      <c r="A159" s="417"/>
      <c r="B159" s="414"/>
      <c r="C159" s="414"/>
      <c r="D159" s="202" t="s">
        <v>43</v>
      </c>
      <c r="E159" s="186">
        <v>49966.400000000001</v>
      </c>
      <c r="F159" s="374">
        <f>39016.8+4000+4000</f>
        <v>47016.800000000003</v>
      </c>
      <c r="G159" s="217">
        <f t="shared" si="64"/>
        <v>0.94096833071824271</v>
      </c>
      <c r="H159" s="190"/>
      <c r="I159" s="207">
        <v>1079.7</v>
      </c>
      <c r="J159" s="190"/>
      <c r="K159" s="190"/>
      <c r="L159" s="207">
        <v>4156.8999999999996</v>
      </c>
      <c r="M159" s="190"/>
      <c r="N159" s="196" t="s">
        <v>463</v>
      </c>
      <c r="O159" s="194" t="s">
        <v>463</v>
      </c>
      <c r="P159" s="217" t="s">
        <v>463</v>
      </c>
      <c r="Q159" s="196" t="s">
        <v>463</v>
      </c>
      <c r="R159" s="194" t="s">
        <v>463</v>
      </c>
      <c r="S159" s="217" t="s">
        <v>463</v>
      </c>
      <c r="T159" s="274" t="s">
        <v>463</v>
      </c>
      <c r="U159" s="274" t="s">
        <v>463</v>
      </c>
      <c r="V159" s="275" t="s">
        <v>463</v>
      </c>
      <c r="W159" s="276" t="s">
        <v>463</v>
      </c>
      <c r="X159" s="274" t="s">
        <v>463</v>
      </c>
      <c r="Y159" s="275" t="s">
        <v>463</v>
      </c>
      <c r="Z159" s="196" t="s">
        <v>463</v>
      </c>
      <c r="AA159" s="190" t="s">
        <v>463</v>
      </c>
      <c r="AB159" s="190" t="s">
        <v>463</v>
      </c>
      <c r="AC159" s="194" t="s">
        <v>463</v>
      </c>
      <c r="AD159" s="217" t="s">
        <v>463</v>
      </c>
      <c r="AE159" s="196" t="s">
        <v>463</v>
      </c>
      <c r="AF159" s="190" t="s">
        <v>463</v>
      </c>
      <c r="AG159" s="190" t="s">
        <v>463</v>
      </c>
      <c r="AH159" s="194" t="s">
        <v>463</v>
      </c>
      <c r="AI159" s="217" t="s">
        <v>463</v>
      </c>
      <c r="AJ159" s="196" t="s">
        <v>463</v>
      </c>
      <c r="AK159" s="190" t="s">
        <v>463</v>
      </c>
      <c r="AL159" s="190" t="s">
        <v>463</v>
      </c>
      <c r="AM159" s="194" t="s">
        <v>463</v>
      </c>
      <c r="AN159" s="217" t="s">
        <v>463</v>
      </c>
      <c r="AO159" s="311" t="s">
        <v>463</v>
      </c>
      <c r="AP159" s="311" t="s">
        <v>463</v>
      </c>
      <c r="AQ159" s="311" t="s">
        <v>463</v>
      </c>
      <c r="AR159" s="311" t="s">
        <v>463</v>
      </c>
      <c r="AS159" s="312" t="s">
        <v>463</v>
      </c>
      <c r="AT159" s="338" t="s">
        <v>463</v>
      </c>
      <c r="AU159" s="338" t="s">
        <v>463</v>
      </c>
      <c r="AV159" s="338" t="s">
        <v>463</v>
      </c>
      <c r="AW159" s="338" t="s">
        <v>463</v>
      </c>
      <c r="AX159" s="344" t="s">
        <v>463</v>
      </c>
      <c r="AY159" s="214" t="s">
        <v>463</v>
      </c>
      <c r="AZ159" s="214" t="s">
        <v>463</v>
      </c>
      <c r="BA159" s="216" t="s">
        <v>463</v>
      </c>
      <c r="BB159" s="198"/>
    </row>
    <row r="160" spans="1:54" ht="36.65" customHeight="1" x14ac:dyDescent="0.3">
      <c r="A160" s="417"/>
      <c r="B160" s="414"/>
      <c r="C160" s="414"/>
      <c r="D160" s="202" t="s">
        <v>274</v>
      </c>
      <c r="E160" s="186"/>
      <c r="F160" s="189"/>
      <c r="G160" s="217"/>
      <c r="H160" s="190"/>
      <c r="I160" s="207"/>
      <c r="J160" s="190"/>
      <c r="K160" s="190"/>
      <c r="L160" s="207"/>
      <c r="M160" s="190"/>
      <c r="N160" s="196" t="s">
        <v>463</v>
      </c>
      <c r="O160" s="194" t="s">
        <v>463</v>
      </c>
      <c r="P160" s="217" t="s">
        <v>463</v>
      </c>
      <c r="Q160" s="196" t="s">
        <v>463</v>
      </c>
      <c r="R160" s="194" t="s">
        <v>463</v>
      </c>
      <c r="S160" s="217" t="s">
        <v>463</v>
      </c>
      <c r="T160" s="274" t="s">
        <v>463</v>
      </c>
      <c r="U160" s="274" t="s">
        <v>463</v>
      </c>
      <c r="V160" s="275" t="s">
        <v>463</v>
      </c>
      <c r="W160" s="276" t="s">
        <v>463</v>
      </c>
      <c r="X160" s="274" t="s">
        <v>463</v>
      </c>
      <c r="Y160" s="275" t="s">
        <v>463</v>
      </c>
      <c r="Z160" s="196" t="s">
        <v>463</v>
      </c>
      <c r="AA160" s="190" t="s">
        <v>463</v>
      </c>
      <c r="AB160" s="190" t="s">
        <v>463</v>
      </c>
      <c r="AC160" s="194" t="s">
        <v>463</v>
      </c>
      <c r="AD160" s="217" t="s">
        <v>463</v>
      </c>
      <c r="AE160" s="196" t="s">
        <v>463</v>
      </c>
      <c r="AF160" s="190" t="s">
        <v>463</v>
      </c>
      <c r="AG160" s="190" t="s">
        <v>463</v>
      </c>
      <c r="AH160" s="194" t="s">
        <v>463</v>
      </c>
      <c r="AI160" s="217" t="s">
        <v>463</v>
      </c>
      <c r="AJ160" s="196" t="s">
        <v>463</v>
      </c>
      <c r="AK160" s="190" t="s">
        <v>463</v>
      </c>
      <c r="AL160" s="190" t="s">
        <v>463</v>
      </c>
      <c r="AM160" s="194" t="s">
        <v>463</v>
      </c>
      <c r="AN160" s="217" t="s">
        <v>463</v>
      </c>
      <c r="AO160" s="311" t="s">
        <v>463</v>
      </c>
      <c r="AP160" s="311" t="s">
        <v>463</v>
      </c>
      <c r="AQ160" s="311" t="s">
        <v>463</v>
      </c>
      <c r="AR160" s="311" t="s">
        <v>463</v>
      </c>
      <c r="AS160" s="312" t="s">
        <v>463</v>
      </c>
      <c r="AT160" s="338" t="s">
        <v>463</v>
      </c>
      <c r="AU160" s="338" t="s">
        <v>463</v>
      </c>
      <c r="AV160" s="338" t="s">
        <v>463</v>
      </c>
      <c r="AW160" s="338" t="s">
        <v>463</v>
      </c>
      <c r="AX160" s="344" t="s">
        <v>463</v>
      </c>
      <c r="AY160" s="214" t="s">
        <v>463</v>
      </c>
      <c r="AZ160" s="214" t="s">
        <v>463</v>
      </c>
      <c r="BA160" s="216" t="s">
        <v>463</v>
      </c>
      <c r="BB160" s="198"/>
    </row>
    <row r="161" spans="1:54" ht="25.2" customHeight="1" x14ac:dyDescent="0.3">
      <c r="A161" s="417" t="s">
        <v>358</v>
      </c>
      <c r="B161" s="414" t="s">
        <v>357</v>
      </c>
      <c r="C161" s="414" t="s">
        <v>361</v>
      </c>
      <c r="D161" s="198" t="s">
        <v>41</v>
      </c>
      <c r="E161" s="189">
        <f>E163+E164</f>
        <v>1622.4</v>
      </c>
      <c r="F161" s="189">
        <f>F163+F164</f>
        <v>226.2</v>
      </c>
      <c r="G161" s="217">
        <f t="shared" si="64"/>
        <v>0.1394230769230769</v>
      </c>
      <c r="H161" s="190"/>
      <c r="I161" s="207"/>
      <c r="J161" s="190"/>
      <c r="K161" s="190"/>
      <c r="L161" s="207">
        <f>L163+L164</f>
        <v>26.9</v>
      </c>
      <c r="M161" s="190"/>
      <c r="N161" s="196" t="s">
        <v>463</v>
      </c>
      <c r="O161" s="194" t="s">
        <v>463</v>
      </c>
      <c r="P161" s="217" t="s">
        <v>463</v>
      </c>
      <c r="Q161" s="196" t="s">
        <v>463</v>
      </c>
      <c r="R161" s="194" t="s">
        <v>463</v>
      </c>
      <c r="S161" s="217" t="s">
        <v>463</v>
      </c>
      <c r="T161" s="274" t="s">
        <v>463</v>
      </c>
      <c r="U161" s="274" t="s">
        <v>463</v>
      </c>
      <c r="V161" s="275" t="s">
        <v>463</v>
      </c>
      <c r="W161" s="276" t="s">
        <v>463</v>
      </c>
      <c r="X161" s="274" t="s">
        <v>463</v>
      </c>
      <c r="Y161" s="275" t="s">
        <v>463</v>
      </c>
      <c r="Z161" s="196" t="s">
        <v>463</v>
      </c>
      <c r="AA161" s="190" t="s">
        <v>463</v>
      </c>
      <c r="AB161" s="190" t="s">
        <v>463</v>
      </c>
      <c r="AC161" s="194" t="s">
        <v>463</v>
      </c>
      <c r="AD161" s="217" t="s">
        <v>463</v>
      </c>
      <c r="AE161" s="196" t="s">
        <v>463</v>
      </c>
      <c r="AF161" s="190" t="s">
        <v>463</v>
      </c>
      <c r="AG161" s="190" t="s">
        <v>463</v>
      </c>
      <c r="AH161" s="194" t="s">
        <v>463</v>
      </c>
      <c r="AI161" s="217" t="s">
        <v>463</v>
      </c>
      <c r="AJ161" s="196" t="s">
        <v>463</v>
      </c>
      <c r="AK161" s="190" t="s">
        <v>463</v>
      </c>
      <c r="AL161" s="190" t="s">
        <v>463</v>
      </c>
      <c r="AM161" s="194" t="s">
        <v>463</v>
      </c>
      <c r="AN161" s="217" t="s">
        <v>463</v>
      </c>
      <c r="AO161" s="311" t="s">
        <v>463</v>
      </c>
      <c r="AP161" s="311" t="s">
        <v>463</v>
      </c>
      <c r="AQ161" s="311" t="s">
        <v>463</v>
      </c>
      <c r="AR161" s="311" t="s">
        <v>463</v>
      </c>
      <c r="AS161" s="312" t="s">
        <v>463</v>
      </c>
      <c r="AT161" s="338" t="s">
        <v>463</v>
      </c>
      <c r="AU161" s="338" t="s">
        <v>463</v>
      </c>
      <c r="AV161" s="338" t="s">
        <v>463</v>
      </c>
      <c r="AW161" s="338" t="s">
        <v>463</v>
      </c>
      <c r="AX161" s="344" t="s">
        <v>463</v>
      </c>
      <c r="AY161" s="214" t="s">
        <v>463</v>
      </c>
      <c r="AZ161" s="214" t="s">
        <v>463</v>
      </c>
      <c r="BA161" s="216" t="s">
        <v>463</v>
      </c>
      <c r="BB161" s="198"/>
    </row>
    <row r="162" spans="1:54" ht="52.45" customHeight="1" x14ac:dyDescent="0.3">
      <c r="A162" s="417"/>
      <c r="B162" s="414"/>
      <c r="C162" s="414"/>
      <c r="D162" s="202" t="s">
        <v>2</v>
      </c>
      <c r="E162" s="189"/>
      <c r="F162" s="189"/>
      <c r="G162" s="217" t="e">
        <f t="shared" si="64"/>
        <v>#DIV/0!</v>
      </c>
      <c r="H162" s="190"/>
      <c r="I162" s="207"/>
      <c r="J162" s="190"/>
      <c r="K162" s="190"/>
      <c r="L162" s="207"/>
      <c r="M162" s="190"/>
      <c r="N162" s="196" t="s">
        <v>463</v>
      </c>
      <c r="O162" s="194" t="s">
        <v>463</v>
      </c>
      <c r="P162" s="217" t="s">
        <v>463</v>
      </c>
      <c r="Q162" s="196" t="s">
        <v>463</v>
      </c>
      <c r="R162" s="194" t="s">
        <v>463</v>
      </c>
      <c r="S162" s="217" t="s">
        <v>463</v>
      </c>
      <c r="T162" s="274" t="s">
        <v>463</v>
      </c>
      <c r="U162" s="274" t="s">
        <v>463</v>
      </c>
      <c r="V162" s="275" t="s">
        <v>463</v>
      </c>
      <c r="W162" s="276" t="s">
        <v>463</v>
      </c>
      <c r="X162" s="274" t="s">
        <v>463</v>
      </c>
      <c r="Y162" s="275" t="s">
        <v>463</v>
      </c>
      <c r="Z162" s="196" t="s">
        <v>463</v>
      </c>
      <c r="AA162" s="190" t="s">
        <v>463</v>
      </c>
      <c r="AB162" s="190" t="s">
        <v>463</v>
      </c>
      <c r="AC162" s="194" t="s">
        <v>463</v>
      </c>
      <c r="AD162" s="217" t="s">
        <v>463</v>
      </c>
      <c r="AE162" s="196" t="s">
        <v>463</v>
      </c>
      <c r="AF162" s="190" t="s">
        <v>463</v>
      </c>
      <c r="AG162" s="190" t="s">
        <v>463</v>
      </c>
      <c r="AH162" s="194" t="s">
        <v>463</v>
      </c>
      <c r="AI162" s="217" t="s">
        <v>463</v>
      </c>
      <c r="AJ162" s="196" t="s">
        <v>463</v>
      </c>
      <c r="AK162" s="190" t="s">
        <v>463</v>
      </c>
      <c r="AL162" s="190" t="s">
        <v>463</v>
      </c>
      <c r="AM162" s="194" t="s">
        <v>463</v>
      </c>
      <c r="AN162" s="217" t="s">
        <v>463</v>
      </c>
      <c r="AO162" s="311" t="s">
        <v>463</v>
      </c>
      <c r="AP162" s="311" t="s">
        <v>463</v>
      </c>
      <c r="AQ162" s="311" t="s">
        <v>463</v>
      </c>
      <c r="AR162" s="311" t="s">
        <v>463</v>
      </c>
      <c r="AS162" s="312" t="s">
        <v>463</v>
      </c>
      <c r="AT162" s="338" t="s">
        <v>463</v>
      </c>
      <c r="AU162" s="338" t="s">
        <v>463</v>
      </c>
      <c r="AV162" s="338" t="s">
        <v>463</v>
      </c>
      <c r="AW162" s="338" t="s">
        <v>463</v>
      </c>
      <c r="AX162" s="344" t="s">
        <v>463</v>
      </c>
      <c r="AY162" s="214" t="s">
        <v>463</v>
      </c>
      <c r="AZ162" s="214" t="s">
        <v>463</v>
      </c>
      <c r="BA162" s="216" t="s">
        <v>463</v>
      </c>
      <c r="BB162" s="198"/>
    </row>
    <row r="163" spans="1:54" ht="32.25" customHeight="1" x14ac:dyDescent="0.3">
      <c r="A163" s="417"/>
      <c r="B163" s="414"/>
      <c r="C163" s="414"/>
      <c r="D163" s="202" t="s">
        <v>43</v>
      </c>
      <c r="E163" s="189">
        <v>1595.5</v>
      </c>
      <c r="F163" s="189">
        <v>210.7</v>
      </c>
      <c r="G163" s="217">
        <f t="shared" si="64"/>
        <v>0.1320589157004074</v>
      </c>
      <c r="H163" s="190"/>
      <c r="I163" s="207">
        <v>14.8</v>
      </c>
      <c r="J163" s="190"/>
      <c r="K163" s="190"/>
      <c r="L163" s="207">
        <v>26.9</v>
      </c>
      <c r="M163" s="190"/>
      <c r="N163" s="196" t="s">
        <v>463</v>
      </c>
      <c r="O163" s="194" t="s">
        <v>463</v>
      </c>
      <c r="P163" s="217" t="s">
        <v>463</v>
      </c>
      <c r="Q163" s="196" t="s">
        <v>463</v>
      </c>
      <c r="R163" s="194" t="s">
        <v>463</v>
      </c>
      <c r="S163" s="217" t="s">
        <v>463</v>
      </c>
      <c r="T163" s="274" t="s">
        <v>463</v>
      </c>
      <c r="U163" s="274" t="s">
        <v>463</v>
      </c>
      <c r="V163" s="275" t="s">
        <v>463</v>
      </c>
      <c r="W163" s="276" t="s">
        <v>463</v>
      </c>
      <c r="X163" s="274" t="s">
        <v>463</v>
      </c>
      <c r="Y163" s="275" t="s">
        <v>463</v>
      </c>
      <c r="Z163" s="196" t="s">
        <v>463</v>
      </c>
      <c r="AA163" s="190" t="s">
        <v>463</v>
      </c>
      <c r="AB163" s="190" t="s">
        <v>463</v>
      </c>
      <c r="AC163" s="194" t="s">
        <v>463</v>
      </c>
      <c r="AD163" s="217" t="s">
        <v>463</v>
      </c>
      <c r="AE163" s="196" t="s">
        <v>463</v>
      </c>
      <c r="AF163" s="190" t="s">
        <v>463</v>
      </c>
      <c r="AG163" s="190" t="s">
        <v>463</v>
      </c>
      <c r="AH163" s="194" t="s">
        <v>463</v>
      </c>
      <c r="AI163" s="217" t="s">
        <v>463</v>
      </c>
      <c r="AJ163" s="196" t="s">
        <v>463</v>
      </c>
      <c r="AK163" s="190" t="s">
        <v>463</v>
      </c>
      <c r="AL163" s="190" t="s">
        <v>463</v>
      </c>
      <c r="AM163" s="194" t="s">
        <v>463</v>
      </c>
      <c r="AN163" s="217" t="s">
        <v>463</v>
      </c>
      <c r="AO163" s="311" t="s">
        <v>463</v>
      </c>
      <c r="AP163" s="311" t="s">
        <v>463</v>
      </c>
      <c r="AQ163" s="311" t="s">
        <v>463</v>
      </c>
      <c r="AR163" s="311" t="s">
        <v>463</v>
      </c>
      <c r="AS163" s="312" t="s">
        <v>463</v>
      </c>
      <c r="AT163" s="338" t="s">
        <v>463</v>
      </c>
      <c r="AU163" s="338" t="s">
        <v>463</v>
      </c>
      <c r="AV163" s="338" t="s">
        <v>463</v>
      </c>
      <c r="AW163" s="338" t="s">
        <v>463</v>
      </c>
      <c r="AX163" s="344" t="s">
        <v>463</v>
      </c>
      <c r="AY163" s="214" t="s">
        <v>463</v>
      </c>
      <c r="AZ163" s="214" t="s">
        <v>463</v>
      </c>
      <c r="BA163" s="216" t="s">
        <v>463</v>
      </c>
      <c r="BB163" s="198"/>
    </row>
    <row r="164" spans="1:54" ht="40.549999999999997" customHeight="1" x14ac:dyDescent="0.3">
      <c r="A164" s="417"/>
      <c r="B164" s="414"/>
      <c r="C164" s="414"/>
      <c r="D164" s="202" t="s">
        <v>274</v>
      </c>
      <c r="E164" s="189">
        <v>26.9</v>
      </c>
      <c r="F164" s="189">
        <v>15.5</v>
      </c>
      <c r="G164" s="217">
        <f t="shared" si="64"/>
        <v>0.57620817843866179</v>
      </c>
      <c r="H164" s="190"/>
      <c r="I164" s="207"/>
      <c r="J164" s="190"/>
      <c r="K164" s="190"/>
      <c r="L164" s="207"/>
      <c r="M164" s="190"/>
      <c r="N164" s="196" t="s">
        <v>463</v>
      </c>
      <c r="O164" s="194" t="s">
        <v>463</v>
      </c>
      <c r="P164" s="217" t="s">
        <v>463</v>
      </c>
      <c r="Q164" s="196" t="s">
        <v>463</v>
      </c>
      <c r="R164" s="194" t="s">
        <v>463</v>
      </c>
      <c r="S164" s="217" t="s">
        <v>463</v>
      </c>
      <c r="T164" s="274" t="s">
        <v>463</v>
      </c>
      <c r="U164" s="274" t="s">
        <v>463</v>
      </c>
      <c r="V164" s="275" t="s">
        <v>463</v>
      </c>
      <c r="W164" s="276" t="s">
        <v>463</v>
      </c>
      <c r="X164" s="274" t="s">
        <v>463</v>
      </c>
      <c r="Y164" s="275" t="s">
        <v>463</v>
      </c>
      <c r="Z164" s="196" t="s">
        <v>463</v>
      </c>
      <c r="AA164" s="190" t="s">
        <v>463</v>
      </c>
      <c r="AB164" s="190" t="s">
        <v>463</v>
      </c>
      <c r="AC164" s="194" t="s">
        <v>463</v>
      </c>
      <c r="AD164" s="217" t="s">
        <v>463</v>
      </c>
      <c r="AE164" s="196" t="s">
        <v>463</v>
      </c>
      <c r="AF164" s="190" t="s">
        <v>463</v>
      </c>
      <c r="AG164" s="190" t="s">
        <v>463</v>
      </c>
      <c r="AH164" s="194" t="s">
        <v>463</v>
      </c>
      <c r="AI164" s="217" t="s">
        <v>463</v>
      </c>
      <c r="AJ164" s="196" t="s">
        <v>463</v>
      </c>
      <c r="AK164" s="190" t="s">
        <v>463</v>
      </c>
      <c r="AL164" s="190" t="s">
        <v>463</v>
      </c>
      <c r="AM164" s="194" t="s">
        <v>463</v>
      </c>
      <c r="AN164" s="217" t="s">
        <v>463</v>
      </c>
      <c r="AO164" s="311" t="s">
        <v>463</v>
      </c>
      <c r="AP164" s="311" t="s">
        <v>463</v>
      </c>
      <c r="AQ164" s="311" t="s">
        <v>463</v>
      </c>
      <c r="AR164" s="311" t="s">
        <v>463</v>
      </c>
      <c r="AS164" s="312" t="s">
        <v>463</v>
      </c>
      <c r="AT164" s="338" t="s">
        <v>463</v>
      </c>
      <c r="AU164" s="338" t="s">
        <v>463</v>
      </c>
      <c r="AV164" s="338" t="s">
        <v>463</v>
      </c>
      <c r="AW164" s="338" t="s">
        <v>463</v>
      </c>
      <c r="AX164" s="344" t="s">
        <v>463</v>
      </c>
      <c r="AY164" s="214" t="s">
        <v>463</v>
      </c>
      <c r="AZ164" s="214" t="s">
        <v>463</v>
      </c>
      <c r="BA164" s="216" t="s">
        <v>463</v>
      </c>
      <c r="BB164" s="198"/>
    </row>
    <row r="165" spans="1:54" ht="25.2" customHeight="1" x14ac:dyDescent="0.3">
      <c r="A165" s="417" t="s">
        <v>360</v>
      </c>
      <c r="B165" s="414" t="s">
        <v>359</v>
      </c>
      <c r="C165" s="414" t="s">
        <v>361</v>
      </c>
      <c r="D165" s="198" t="s">
        <v>41</v>
      </c>
      <c r="E165" s="189">
        <f>E167+E168</f>
        <v>3295.5</v>
      </c>
      <c r="F165" s="189">
        <f>F167+F168</f>
        <v>2372.6000000000004</v>
      </c>
      <c r="G165" s="217">
        <f t="shared" si="64"/>
        <v>0.71995144894553187</v>
      </c>
      <c r="H165" s="190"/>
      <c r="I165" s="207">
        <f>I167+I168</f>
        <v>119</v>
      </c>
      <c r="J165" s="190"/>
      <c r="K165" s="190"/>
      <c r="L165" s="207">
        <f>L167+L168</f>
        <v>277.60000000000002</v>
      </c>
      <c r="M165" s="190"/>
      <c r="N165" s="196" t="s">
        <v>463</v>
      </c>
      <c r="O165" s="194" t="s">
        <v>463</v>
      </c>
      <c r="P165" s="217" t="s">
        <v>463</v>
      </c>
      <c r="Q165" s="196" t="s">
        <v>463</v>
      </c>
      <c r="R165" s="194" t="s">
        <v>463</v>
      </c>
      <c r="S165" s="217" t="s">
        <v>463</v>
      </c>
      <c r="T165" s="274" t="s">
        <v>463</v>
      </c>
      <c r="U165" s="274" t="s">
        <v>463</v>
      </c>
      <c r="V165" s="275" t="s">
        <v>463</v>
      </c>
      <c r="W165" s="276" t="s">
        <v>463</v>
      </c>
      <c r="X165" s="274" t="s">
        <v>463</v>
      </c>
      <c r="Y165" s="275" t="s">
        <v>463</v>
      </c>
      <c r="Z165" s="196" t="s">
        <v>463</v>
      </c>
      <c r="AA165" s="190" t="s">
        <v>463</v>
      </c>
      <c r="AB165" s="190" t="s">
        <v>463</v>
      </c>
      <c r="AC165" s="194" t="s">
        <v>463</v>
      </c>
      <c r="AD165" s="217" t="s">
        <v>463</v>
      </c>
      <c r="AE165" s="196" t="s">
        <v>463</v>
      </c>
      <c r="AF165" s="190" t="s">
        <v>463</v>
      </c>
      <c r="AG165" s="190" t="s">
        <v>463</v>
      </c>
      <c r="AH165" s="194" t="s">
        <v>463</v>
      </c>
      <c r="AI165" s="217" t="s">
        <v>463</v>
      </c>
      <c r="AJ165" s="196" t="s">
        <v>463</v>
      </c>
      <c r="AK165" s="190" t="s">
        <v>463</v>
      </c>
      <c r="AL165" s="190" t="s">
        <v>463</v>
      </c>
      <c r="AM165" s="194" t="s">
        <v>463</v>
      </c>
      <c r="AN165" s="217" t="s">
        <v>463</v>
      </c>
      <c r="AO165" s="311" t="s">
        <v>463</v>
      </c>
      <c r="AP165" s="311" t="s">
        <v>463</v>
      </c>
      <c r="AQ165" s="311" t="s">
        <v>463</v>
      </c>
      <c r="AR165" s="311" t="s">
        <v>463</v>
      </c>
      <c r="AS165" s="312" t="s">
        <v>463</v>
      </c>
      <c r="AT165" s="338" t="s">
        <v>463</v>
      </c>
      <c r="AU165" s="338" t="s">
        <v>463</v>
      </c>
      <c r="AV165" s="338" t="s">
        <v>463</v>
      </c>
      <c r="AW165" s="338" t="s">
        <v>463</v>
      </c>
      <c r="AX165" s="344" t="s">
        <v>463</v>
      </c>
      <c r="AY165" s="214" t="s">
        <v>463</v>
      </c>
      <c r="AZ165" s="214" t="s">
        <v>463</v>
      </c>
      <c r="BA165" s="216" t="s">
        <v>463</v>
      </c>
      <c r="BB165" s="198"/>
    </row>
    <row r="166" spans="1:54" ht="47.3" customHeight="1" x14ac:dyDescent="0.3">
      <c r="A166" s="417"/>
      <c r="B166" s="414"/>
      <c r="C166" s="414"/>
      <c r="D166" s="202" t="s">
        <v>2</v>
      </c>
      <c r="E166" s="189"/>
      <c r="F166" s="189"/>
      <c r="G166" s="217" t="e">
        <f t="shared" si="64"/>
        <v>#DIV/0!</v>
      </c>
      <c r="H166" s="190"/>
      <c r="I166" s="207"/>
      <c r="J166" s="190"/>
      <c r="K166" s="190"/>
      <c r="L166" s="207"/>
      <c r="M166" s="190"/>
      <c r="N166" s="196" t="s">
        <v>463</v>
      </c>
      <c r="O166" s="194" t="s">
        <v>463</v>
      </c>
      <c r="P166" s="217" t="s">
        <v>463</v>
      </c>
      <c r="Q166" s="196" t="s">
        <v>463</v>
      </c>
      <c r="R166" s="194" t="s">
        <v>463</v>
      </c>
      <c r="S166" s="217" t="s">
        <v>463</v>
      </c>
      <c r="T166" s="274" t="s">
        <v>463</v>
      </c>
      <c r="U166" s="274" t="s">
        <v>463</v>
      </c>
      <c r="V166" s="275" t="s">
        <v>463</v>
      </c>
      <c r="W166" s="276" t="s">
        <v>463</v>
      </c>
      <c r="X166" s="274" t="s">
        <v>463</v>
      </c>
      <c r="Y166" s="275" t="s">
        <v>463</v>
      </c>
      <c r="Z166" s="196" t="s">
        <v>463</v>
      </c>
      <c r="AA166" s="190" t="s">
        <v>463</v>
      </c>
      <c r="AB166" s="190" t="s">
        <v>463</v>
      </c>
      <c r="AC166" s="194" t="s">
        <v>463</v>
      </c>
      <c r="AD166" s="217" t="s">
        <v>463</v>
      </c>
      <c r="AE166" s="196" t="s">
        <v>463</v>
      </c>
      <c r="AF166" s="190" t="s">
        <v>463</v>
      </c>
      <c r="AG166" s="190" t="s">
        <v>463</v>
      </c>
      <c r="AH166" s="194" t="s">
        <v>463</v>
      </c>
      <c r="AI166" s="217" t="s">
        <v>463</v>
      </c>
      <c r="AJ166" s="196" t="s">
        <v>463</v>
      </c>
      <c r="AK166" s="190" t="s">
        <v>463</v>
      </c>
      <c r="AL166" s="190" t="s">
        <v>463</v>
      </c>
      <c r="AM166" s="194" t="s">
        <v>463</v>
      </c>
      <c r="AN166" s="217" t="s">
        <v>463</v>
      </c>
      <c r="AO166" s="311" t="s">
        <v>463</v>
      </c>
      <c r="AP166" s="311" t="s">
        <v>463</v>
      </c>
      <c r="AQ166" s="311" t="s">
        <v>463</v>
      </c>
      <c r="AR166" s="311" t="s">
        <v>463</v>
      </c>
      <c r="AS166" s="312" t="s">
        <v>463</v>
      </c>
      <c r="AT166" s="338" t="s">
        <v>463</v>
      </c>
      <c r="AU166" s="338" t="s">
        <v>463</v>
      </c>
      <c r="AV166" s="338" t="s">
        <v>463</v>
      </c>
      <c r="AW166" s="338" t="s">
        <v>463</v>
      </c>
      <c r="AX166" s="344" t="s">
        <v>463</v>
      </c>
      <c r="AY166" s="214" t="s">
        <v>463</v>
      </c>
      <c r="AZ166" s="214" t="s">
        <v>463</v>
      </c>
      <c r="BA166" s="216" t="s">
        <v>463</v>
      </c>
      <c r="BB166" s="198"/>
    </row>
    <row r="167" spans="1:54" ht="40.549999999999997" customHeight="1" x14ac:dyDescent="0.3">
      <c r="A167" s="417"/>
      <c r="B167" s="414"/>
      <c r="C167" s="414"/>
      <c r="D167" s="202" t="s">
        <v>43</v>
      </c>
      <c r="E167" s="186">
        <v>3272.4</v>
      </c>
      <c r="F167" s="189">
        <f>1570.8+300+500</f>
        <v>2370.8000000000002</v>
      </c>
      <c r="G167" s="217">
        <f t="shared" si="64"/>
        <v>0.72448355946705789</v>
      </c>
      <c r="H167" s="190"/>
      <c r="I167" s="207">
        <v>119</v>
      </c>
      <c r="J167" s="190"/>
      <c r="K167" s="190"/>
      <c r="L167" s="207">
        <v>277.60000000000002</v>
      </c>
      <c r="M167" s="190"/>
      <c r="N167" s="196" t="s">
        <v>463</v>
      </c>
      <c r="O167" s="194" t="s">
        <v>463</v>
      </c>
      <c r="P167" s="217" t="s">
        <v>463</v>
      </c>
      <c r="Q167" s="196" t="s">
        <v>463</v>
      </c>
      <c r="R167" s="194" t="s">
        <v>463</v>
      </c>
      <c r="S167" s="217" t="s">
        <v>463</v>
      </c>
      <c r="T167" s="274" t="s">
        <v>463</v>
      </c>
      <c r="U167" s="274" t="s">
        <v>463</v>
      </c>
      <c r="V167" s="275" t="s">
        <v>463</v>
      </c>
      <c r="W167" s="276" t="s">
        <v>463</v>
      </c>
      <c r="X167" s="274" t="s">
        <v>463</v>
      </c>
      <c r="Y167" s="275" t="s">
        <v>463</v>
      </c>
      <c r="Z167" s="196" t="s">
        <v>463</v>
      </c>
      <c r="AA167" s="190" t="s">
        <v>463</v>
      </c>
      <c r="AB167" s="190" t="s">
        <v>463</v>
      </c>
      <c r="AC167" s="194" t="s">
        <v>463</v>
      </c>
      <c r="AD167" s="217" t="s">
        <v>463</v>
      </c>
      <c r="AE167" s="196" t="s">
        <v>463</v>
      </c>
      <c r="AF167" s="190" t="s">
        <v>463</v>
      </c>
      <c r="AG167" s="190" t="s">
        <v>463</v>
      </c>
      <c r="AH167" s="194" t="s">
        <v>463</v>
      </c>
      <c r="AI167" s="217" t="s">
        <v>463</v>
      </c>
      <c r="AJ167" s="196" t="s">
        <v>463</v>
      </c>
      <c r="AK167" s="190" t="s">
        <v>463</v>
      </c>
      <c r="AL167" s="190" t="s">
        <v>463</v>
      </c>
      <c r="AM167" s="194" t="s">
        <v>463</v>
      </c>
      <c r="AN167" s="217" t="s">
        <v>463</v>
      </c>
      <c r="AO167" s="311" t="s">
        <v>463</v>
      </c>
      <c r="AP167" s="311" t="s">
        <v>463</v>
      </c>
      <c r="AQ167" s="311" t="s">
        <v>463</v>
      </c>
      <c r="AR167" s="311" t="s">
        <v>463</v>
      </c>
      <c r="AS167" s="312" t="s">
        <v>463</v>
      </c>
      <c r="AT167" s="338" t="s">
        <v>463</v>
      </c>
      <c r="AU167" s="338" t="s">
        <v>463</v>
      </c>
      <c r="AV167" s="338" t="s">
        <v>463</v>
      </c>
      <c r="AW167" s="338" t="s">
        <v>463</v>
      </c>
      <c r="AX167" s="344" t="s">
        <v>463</v>
      </c>
      <c r="AY167" s="214" t="s">
        <v>463</v>
      </c>
      <c r="AZ167" s="214" t="s">
        <v>463</v>
      </c>
      <c r="BA167" s="216" t="s">
        <v>463</v>
      </c>
      <c r="BB167" s="198"/>
    </row>
    <row r="168" spans="1:54" ht="48.7" customHeight="1" x14ac:dyDescent="0.3">
      <c r="A168" s="417"/>
      <c r="B168" s="414"/>
      <c r="C168" s="414"/>
      <c r="D168" s="202" t="s">
        <v>274</v>
      </c>
      <c r="E168" s="186">
        <v>23.1</v>
      </c>
      <c r="F168" s="189">
        <v>1.8</v>
      </c>
      <c r="G168" s="217">
        <f t="shared" si="64"/>
        <v>7.792207792207792E-2</v>
      </c>
      <c r="H168" s="190"/>
      <c r="I168" s="207"/>
      <c r="J168" s="190"/>
      <c r="K168" s="190"/>
      <c r="L168" s="207"/>
      <c r="M168" s="190"/>
      <c r="N168" s="196" t="s">
        <v>463</v>
      </c>
      <c r="O168" s="194" t="s">
        <v>463</v>
      </c>
      <c r="P168" s="217" t="s">
        <v>463</v>
      </c>
      <c r="Q168" s="196" t="s">
        <v>463</v>
      </c>
      <c r="R168" s="194" t="s">
        <v>463</v>
      </c>
      <c r="S168" s="217" t="s">
        <v>463</v>
      </c>
      <c r="T168" s="274" t="s">
        <v>463</v>
      </c>
      <c r="U168" s="274" t="s">
        <v>463</v>
      </c>
      <c r="V168" s="275" t="s">
        <v>463</v>
      </c>
      <c r="W168" s="276" t="s">
        <v>463</v>
      </c>
      <c r="X168" s="274" t="s">
        <v>463</v>
      </c>
      <c r="Y168" s="275" t="s">
        <v>463</v>
      </c>
      <c r="Z168" s="196" t="s">
        <v>463</v>
      </c>
      <c r="AA168" s="190" t="s">
        <v>463</v>
      </c>
      <c r="AB168" s="190" t="s">
        <v>463</v>
      </c>
      <c r="AC168" s="194" t="s">
        <v>463</v>
      </c>
      <c r="AD168" s="217" t="s">
        <v>463</v>
      </c>
      <c r="AE168" s="196" t="s">
        <v>463</v>
      </c>
      <c r="AF168" s="190" t="s">
        <v>463</v>
      </c>
      <c r="AG168" s="190" t="s">
        <v>463</v>
      </c>
      <c r="AH168" s="194" t="s">
        <v>463</v>
      </c>
      <c r="AI168" s="217" t="s">
        <v>463</v>
      </c>
      <c r="AJ168" s="196" t="s">
        <v>463</v>
      </c>
      <c r="AK168" s="190" t="s">
        <v>463</v>
      </c>
      <c r="AL168" s="190" t="s">
        <v>463</v>
      </c>
      <c r="AM168" s="194" t="s">
        <v>463</v>
      </c>
      <c r="AN168" s="217" t="s">
        <v>463</v>
      </c>
      <c r="AO168" s="311" t="s">
        <v>463</v>
      </c>
      <c r="AP168" s="311" t="s">
        <v>463</v>
      </c>
      <c r="AQ168" s="311" t="s">
        <v>463</v>
      </c>
      <c r="AR168" s="311" t="s">
        <v>463</v>
      </c>
      <c r="AS168" s="312" t="s">
        <v>463</v>
      </c>
      <c r="AT168" s="338" t="s">
        <v>463</v>
      </c>
      <c r="AU168" s="338" t="s">
        <v>463</v>
      </c>
      <c r="AV168" s="338" t="s">
        <v>463</v>
      </c>
      <c r="AW168" s="338" t="s">
        <v>463</v>
      </c>
      <c r="AX168" s="344" t="s">
        <v>463</v>
      </c>
      <c r="AY168" s="214" t="s">
        <v>463</v>
      </c>
      <c r="AZ168" s="214" t="s">
        <v>463</v>
      </c>
      <c r="BA168" s="216" t="s">
        <v>463</v>
      </c>
      <c r="BB168" s="198"/>
    </row>
    <row r="169" spans="1:54" ht="31.95" customHeight="1" x14ac:dyDescent="0.3">
      <c r="A169" s="417" t="s">
        <v>362</v>
      </c>
      <c r="B169" s="414" t="s">
        <v>371</v>
      </c>
      <c r="C169" s="414" t="s">
        <v>374</v>
      </c>
      <c r="D169" s="198" t="s">
        <v>41</v>
      </c>
      <c r="E169" s="189">
        <f>E171+E172+E173</f>
        <v>95273.8</v>
      </c>
      <c r="F169" s="189">
        <f>F171+F172+F173</f>
        <v>87335.7</v>
      </c>
      <c r="G169" s="217">
        <f t="shared" si="64"/>
        <v>0.91668118622328487</v>
      </c>
      <c r="H169" s="190"/>
      <c r="I169" s="207">
        <f>I172+I173</f>
        <v>2629.8</v>
      </c>
      <c r="J169" s="190"/>
      <c r="K169" s="190"/>
      <c r="L169" s="207">
        <f>L172+L173</f>
        <v>7610.8</v>
      </c>
      <c r="M169" s="190"/>
      <c r="N169" s="196" t="s">
        <v>463</v>
      </c>
      <c r="O169" s="194" t="s">
        <v>463</v>
      </c>
      <c r="P169" s="217" t="s">
        <v>463</v>
      </c>
      <c r="Q169" s="196" t="s">
        <v>463</v>
      </c>
      <c r="R169" s="194" t="s">
        <v>463</v>
      </c>
      <c r="S169" s="217" t="s">
        <v>463</v>
      </c>
      <c r="T169" s="274" t="s">
        <v>463</v>
      </c>
      <c r="U169" s="274" t="s">
        <v>463</v>
      </c>
      <c r="V169" s="275" t="s">
        <v>463</v>
      </c>
      <c r="W169" s="276" t="s">
        <v>463</v>
      </c>
      <c r="X169" s="274" t="s">
        <v>463</v>
      </c>
      <c r="Y169" s="275" t="s">
        <v>463</v>
      </c>
      <c r="Z169" s="196" t="s">
        <v>463</v>
      </c>
      <c r="AA169" s="190" t="s">
        <v>463</v>
      </c>
      <c r="AB169" s="190" t="s">
        <v>463</v>
      </c>
      <c r="AC169" s="194" t="s">
        <v>463</v>
      </c>
      <c r="AD169" s="217" t="s">
        <v>463</v>
      </c>
      <c r="AE169" s="196" t="s">
        <v>463</v>
      </c>
      <c r="AF169" s="190" t="s">
        <v>463</v>
      </c>
      <c r="AG169" s="190" t="s">
        <v>463</v>
      </c>
      <c r="AH169" s="194" t="s">
        <v>463</v>
      </c>
      <c r="AI169" s="217" t="s">
        <v>463</v>
      </c>
      <c r="AJ169" s="196" t="s">
        <v>463</v>
      </c>
      <c r="AK169" s="190" t="s">
        <v>463</v>
      </c>
      <c r="AL169" s="190" t="s">
        <v>463</v>
      </c>
      <c r="AM169" s="194" t="s">
        <v>463</v>
      </c>
      <c r="AN169" s="217" t="s">
        <v>463</v>
      </c>
      <c r="AO169" s="311" t="s">
        <v>463</v>
      </c>
      <c r="AP169" s="311" t="s">
        <v>463</v>
      </c>
      <c r="AQ169" s="311" t="s">
        <v>463</v>
      </c>
      <c r="AR169" s="311" t="s">
        <v>463</v>
      </c>
      <c r="AS169" s="312" t="s">
        <v>463</v>
      </c>
      <c r="AT169" s="338" t="s">
        <v>463</v>
      </c>
      <c r="AU169" s="338" t="s">
        <v>463</v>
      </c>
      <c r="AV169" s="338" t="s">
        <v>463</v>
      </c>
      <c r="AW169" s="338" t="s">
        <v>463</v>
      </c>
      <c r="AX169" s="344" t="s">
        <v>463</v>
      </c>
      <c r="AY169" s="214" t="s">
        <v>463</v>
      </c>
      <c r="AZ169" s="214" t="s">
        <v>463</v>
      </c>
      <c r="BA169" s="216" t="s">
        <v>463</v>
      </c>
      <c r="BB169" s="198"/>
    </row>
    <row r="170" spans="1:54" ht="49.5" customHeight="1" x14ac:dyDescent="0.3">
      <c r="A170" s="417"/>
      <c r="B170" s="414"/>
      <c r="C170" s="414"/>
      <c r="D170" s="202" t="s">
        <v>2</v>
      </c>
      <c r="E170" s="189"/>
      <c r="F170" s="189"/>
      <c r="G170" s="217" t="e">
        <f t="shared" si="64"/>
        <v>#DIV/0!</v>
      </c>
      <c r="H170" s="190"/>
      <c r="I170" s="207"/>
      <c r="J170" s="190"/>
      <c r="K170" s="190"/>
      <c r="L170" s="207"/>
      <c r="M170" s="190"/>
      <c r="N170" s="196" t="s">
        <v>463</v>
      </c>
      <c r="O170" s="194" t="s">
        <v>463</v>
      </c>
      <c r="P170" s="217" t="s">
        <v>463</v>
      </c>
      <c r="Q170" s="196" t="s">
        <v>463</v>
      </c>
      <c r="R170" s="194" t="s">
        <v>463</v>
      </c>
      <c r="S170" s="217" t="s">
        <v>463</v>
      </c>
      <c r="T170" s="274" t="s">
        <v>463</v>
      </c>
      <c r="U170" s="274" t="s">
        <v>463</v>
      </c>
      <c r="V170" s="275" t="s">
        <v>463</v>
      </c>
      <c r="W170" s="276" t="s">
        <v>463</v>
      </c>
      <c r="X170" s="274" t="s">
        <v>463</v>
      </c>
      <c r="Y170" s="275" t="s">
        <v>463</v>
      </c>
      <c r="Z170" s="196" t="s">
        <v>463</v>
      </c>
      <c r="AA170" s="190" t="s">
        <v>463</v>
      </c>
      <c r="AB170" s="190" t="s">
        <v>463</v>
      </c>
      <c r="AC170" s="194" t="s">
        <v>463</v>
      </c>
      <c r="AD170" s="217" t="s">
        <v>463</v>
      </c>
      <c r="AE170" s="196" t="s">
        <v>463</v>
      </c>
      <c r="AF170" s="190" t="s">
        <v>463</v>
      </c>
      <c r="AG170" s="190" t="s">
        <v>463</v>
      </c>
      <c r="AH170" s="194" t="s">
        <v>463</v>
      </c>
      <c r="AI170" s="217" t="s">
        <v>463</v>
      </c>
      <c r="AJ170" s="196" t="s">
        <v>463</v>
      </c>
      <c r="AK170" s="190" t="s">
        <v>463</v>
      </c>
      <c r="AL170" s="190" t="s">
        <v>463</v>
      </c>
      <c r="AM170" s="194" t="s">
        <v>463</v>
      </c>
      <c r="AN170" s="217" t="s">
        <v>463</v>
      </c>
      <c r="AO170" s="311" t="s">
        <v>463</v>
      </c>
      <c r="AP170" s="311" t="s">
        <v>463</v>
      </c>
      <c r="AQ170" s="311" t="s">
        <v>463</v>
      </c>
      <c r="AR170" s="311" t="s">
        <v>463</v>
      </c>
      <c r="AS170" s="312" t="s">
        <v>463</v>
      </c>
      <c r="AT170" s="338" t="s">
        <v>463</v>
      </c>
      <c r="AU170" s="338" t="s">
        <v>463</v>
      </c>
      <c r="AV170" s="338" t="s">
        <v>463</v>
      </c>
      <c r="AW170" s="338" t="s">
        <v>463</v>
      </c>
      <c r="AX170" s="344" t="s">
        <v>463</v>
      </c>
      <c r="AY170" s="214" t="s">
        <v>463</v>
      </c>
      <c r="AZ170" s="214" t="s">
        <v>463</v>
      </c>
      <c r="BA170" s="216" t="s">
        <v>463</v>
      </c>
      <c r="BB170" s="198"/>
    </row>
    <row r="171" spans="1:54" ht="27.55" hidden="1" customHeight="1" x14ac:dyDescent="0.3">
      <c r="A171" s="417"/>
      <c r="B171" s="414"/>
      <c r="C171" s="414"/>
      <c r="D171" s="202" t="s">
        <v>2</v>
      </c>
      <c r="E171" s="189"/>
      <c r="F171" s="189"/>
      <c r="G171" s="217"/>
      <c r="H171" s="190"/>
      <c r="I171" s="207"/>
      <c r="J171" s="190"/>
      <c r="K171" s="190"/>
      <c r="L171" s="207"/>
      <c r="M171" s="190"/>
      <c r="N171" s="196" t="s">
        <v>463</v>
      </c>
      <c r="O171" s="194" t="s">
        <v>463</v>
      </c>
      <c r="P171" s="217" t="s">
        <v>463</v>
      </c>
      <c r="Q171" s="196" t="s">
        <v>463</v>
      </c>
      <c r="R171" s="194" t="s">
        <v>463</v>
      </c>
      <c r="S171" s="217" t="s">
        <v>463</v>
      </c>
      <c r="T171" s="274" t="s">
        <v>463</v>
      </c>
      <c r="U171" s="274" t="s">
        <v>463</v>
      </c>
      <c r="V171" s="275" t="s">
        <v>463</v>
      </c>
      <c r="W171" s="276" t="s">
        <v>463</v>
      </c>
      <c r="X171" s="274" t="s">
        <v>463</v>
      </c>
      <c r="Y171" s="275" t="s">
        <v>463</v>
      </c>
      <c r="Z171" s="196" t="s">
        <v>463</v>
      </c>
      <c r="AA171" s="190" t="s">
        <v>463</v>
      </c>
      <c r="AB171" s="190" t="s">
        <v>463</v>
      </c>
      <c r="AC171" s="194" t="s">
        <v>463</v>
      </c>
      <c r="AD171" s="217" t="s">
        <v>463</v>
      </c>
      <c r="AE171" s="196" t="s">
        <v>463</v>
      </c>
      <c r="AF171" s="190" t="s">
        <v>463</v>
      </c>
      <c r="AG171" s="190" t="s">
        <v>463</v>
      </c>
      <c r="AH171" s="194" t="s">
        <v>463</v>
      </c>
      <c r="AI171" s="217" t="s">
        <v>463</v>
      </c>
      <c r="AJ171" s="196" t="s">
        <v>463</v>
      </c>
      <c r="AK171" s="190" t="s">
        <v>463</v>
      </c>
      <c r="AL171" s="190" t="s">
        <v>463</v>
      </c>
      <c r="AM171" s="194" t="s">
        <v>463</v>
      </c>
      <c r="AN171" s="217" t="s">
        <v>463</v>
      </c>
      <c r="AO171" s="311" t="s">
        <v>463</v>
      </c>
      <c r="AP171" s="311" t="s">
        <v>463</v>
      </c>
      <c r="AQ171" s="311" t="s">
        <v>463</v>
      </c>
      <c r="AR171" s="311" t="s">
        <v>463</v>
      </c>
      <c r="AS171" s="312" t="s">
        <v>463</v>
      </c>
      <c r="AT171" s="338" t="s">
        <v>463</v>
      </c>
      <c r="AU171" s="338" t="s">
        <v>463</v>
      </c>
      <c r="AV171" s="338" t="s">
        <v>463</v>
      </c>
      <c r="AW171" s="338" t="s">
        <v>463</v>
      </c>
      <c r="AX171" s="344" t="s">
        <v>463</v>
      </c>
      <c r="AY171" s="214" t="s">
        <v>463</v>
      </c>
      <c r="AZ171" s="214" t="s">
        <v>463</v>
      </c>
      <c r="BA171" s="216" t="s">
        <v>463</v>
      </c>
      <c r="BB171" s="198"/>
    </row>
    <row r="172" spans="1:54" ht="31.95" customHeight="1" x14ac:dyDescent="0.3">
      <c r="A172" s="417"/>
      <c r="B172" s="414"/>
      <c r="C172" s="414"/>
      <c r="D172" s="202" t="s">
        <v>43</v>
      </c>
      <c r="E172" s="186">
        <v>94480.8</v>
      </c>
      <c r="F172" s="374">
        <f>77878.7+5000+4000</f>
        <v>86878.7</v>
      </c>
      <c r="G172" s="217">
        <f t="shared" si="64"/>
        <v>0.91953814954996138</v>
      </c>
      <c r="H172" s="190"/>
      <c r="I172" s="207">
        <v>2629.8</v>
      </c>
      <c r="J172" s="190"/>
      <c r="K172" s="190"/>
      <c r="L172" s="207">
        <v>7610.8</v>
      </c>
      <c r="M172" s="190"/>
      <c r="N172" s="196" t="s">
        <v>463</v>
      </c>
      <c r="O172" s="194" t="s">
        <v>463</v>
      </c>
      <c r="P172" s="217" t="s">
        <v>463</v>
      </c>
      <c r="Q172" s="196" t="s">
        <v>463</v>
      </c>
      <c r="R172" s="194" t="s">
        <v>463</v>
      </c>
      <c r="S172" s="217" t="s">
        <v>463</v>
      </c>
      <c r="T172" s="274" t="s">
        <v>463</v>
      </c>
      <c r="U172" s="274" t="s">
        <v>463</v>
      </c>
      <c r="V172" s="275" t="s">
        <v>463</v>
      </c>
      <c r="W172" s="276" t="s">
        <v>463</v>
      </c>
      <c r="X172" s="274" t="s">
        <v>463</v>
      </c>
      <c r="Y172" s="275" t="s">
        <v>463</v>
      </c>
      <c r="Z172" s="196" t="s">
        <v>463</v>
      </c>
      <c r="AA172" s="190" t="s">
        <v>463</v>
      </c>
      <c r="AB172" s="190" t="s">
        <v>463</v>
      </c>
      <c r="AC172" s="194" t="s">
        <v>463</v>
      </c>
      <c r="AD172" s="217" t="s">
        <v>463</v>
      </c>
      <c r="AE172" s="196" t="s">
        <v>463</v>
      </c>
      <c r="AF172" s="190" t="s">
        <v>463</v>
      </c>
      <c r="AG172" s="190" t="s">
        <v>463</v>
      </c>
      <c r="AH172" s="194" t="s">
        <v>463</v>
      </c>
      <c r="AI172" s="217" t="s">
        <v>463</v>
      </c>
      <c r="AJ172" s="196" t="s">
        <v>463</v>
      </c>
      <c r="AK172" s="190" t="s">
        <v>463</v>
      </c>
      <c r="AL172" s="190" t="s">
        <v>463</v>
      </c>
      <c r="AM172" s="194" t="s">
        <v>463</v>
      </c>
      <c r="AN172" s="217" t="s">
        <v>463</v>
      </c>
      <c r="AO172" s="311" t="s">
        <v>463</v>
      </c>
      <c r="AP172" s="311" t="s">
        <v>463</v>
      </c>
      <c r="AQ172" s="311" t="s">
        <v>463</v>
      </c>
      <c r="AR172" s="311" t="s">
        <v>463</v>
      </c>
      <c r="AS172" s="312" t="s">
        <v>463</v>
      </c>
      <c r="AT172" s="338" t="s">
        <v>463</v>
      </c>
      <c r="AU172" s="338" t="s">
        <v>463</v>
      </c>
      <c r="AV172" s="338" t="s">
        <v>463</v>
      </c>
      <c r="AW172" s="338" t="s">
        <v>463</v>
      </c>
      <c r="AX172" s="344" t="s">
        <v>463</v>
      </c>
      <c r="AY172" s="214" t="s">
        <v>463</v>
      </c>
      <c r="AZ172" s="214" t="s">
        <v>463</v>
      </c>
      <c r="BA172" s="216" t="s">
        <v>463</v>
      </c>
      <c r="BB172" s="198"/>
    </row>
    <row r="173" spans="1:54" ht="31.15" customHeight="1" x14ac:dyDescent="0.3">
      <c r="A173" s="417"/>
      <c r="B173" s="414"/>
      <c r="C173" s="414"/>
      <c r="D173" s="202" t="s">
        <v>274</v>
      </c>
      <c r="E173" s="186">
        <v>793</v>
      </c>
      <c r="F173" s="189">
        <v>457</v>
      </c>
      <c r="G173" s="217">
        <f t="shared" si="64"/>
        <v>0.57629255989911732</v>
      </c>
      <c r="H173" s="190"/>
      <c r="I173" s="207"/>
      <c r="J173" s="190"/>
      <c r="K173" s="190"/>
      <c r="L173" s="207"/>
      <c r="M173" s="190"/>
      <c r="N173" s="196" t="s">
        <v>463</v>
      </c>
      <c r="O173" s="194" t="s">
        <v>463</v>
      </c>
      <c r="P173" s="217" t="s">
        <v>463</v>
      </c>
      <c r="Q173" s="196" t="s">
        <v>463</v>
      </c>
      <c r="R173" s="194" t="s">
        <v>463</v>
      </c>
      <c r="S173" s="217" t="s">
        <v>463</v>
      </c>
      <c r="T173" s="274" t="s">
        <v>463</v>
      </c>
      <c r="U173" s="274" t="s">
        <v>463</v>
      </c>
      <c r="V173" s="275" t="s">
        <v>463</v>
      </c>
      <c r="W173" s="276" t="s">
        <v>463</v>
      </c>
      <c r="X173" s="274" t="s">
        <v>463</v>
      </c>
      <c r="Y173" s="275" t="s">
        <v>463</v>
      </c>
      <c r="Z173" s="196" t="s">
        <v>463</v>
      </c>
      <c r="AA173" s="190" t="s">
        <v>463</v>
      </c>
      <c r="AB173" s="190" t="s">
        <v>463</v>
      </c>
      <c r="AC173" s="194" t="s">
        <v>463</v>
      </c>
      <c r="AD173" s="217" t="s">
        <v>463</v>
      </c>
      <c r="AE173" s="196" t="s">
        <v>463</v>
      </c>
      <c r="AF173" s="190" t="s">
        <v>463</v>
      </c>
      <c r="AG173" s="190" t="s">
        <v>463</v>
      </c>
      <c r="AH173" s="194" t="s">
        <v>463</v>
      </c>
      <c r="AI173" s="217" t="s">
        <v>463</v>
      </c>
      <c r="AJ173" s="196" t="s">
        <v>463</v>
      </c>
      <c r="AK173" s="190" t="s">
        <v>463</v>
      </c>
      <c r="AL173" s="190" t="s">
        <v>463</v>
      </c>
      <c r="AM173" s="194" t="s">
        <v>463</v>
      </c>
      <c r="AN173" s="217" t="s">
        <v>463</v>
      </c>
      <c r="AO173" s="311" t="s">
        <v>463</v>
      </c>
      <c r="AP173" s="311" t="s">
        <v>463</v>
      </c>
      <c r="AQ173" s="311" t="s">
        <v>463</v>
      </c>
      <c r="AR173" s="311" t="s">
        <v>463</v>
      </c>
      <c r="AS173" s="312" t="s">
        <v>463</v>
      </c>
      <c r="AT173" s="338" t="s">
        <v>463</v>
      </c>
      <c r="AU173" s="338" t="s">
        <v>463</v>
      </c>
      <c r="AV173" s="338" t="s">
        <v>463</v>
      </c>
      <c r="AW173" s="338" t="s">
        <v>463</v>
      </c>
      <c r="AX173" s="344" t="s">
        <v>463</v>
      </c>
      <c r="AY173" s="214" t="s">
        <v>463</v>
      </c>
      <c r="AZ173" s="214" t="s">
        <v>463</v>
      </c>
      <c r="BA173" s="216" t="s">
        <v>463</v>
      </c>
      <c r="BB173" s="198"/>
    </row>
    <row r="174" spans="1:54" ht="31.95" customHeight="1" x14ac:dyDescent="0.3">
      <c r="A174" s="417" t="s">
        <v>363</v>
      </c>
      <c r="B174" s="414" t="s">
        <v>372</v>
      </c>
      <c r="C174" s="414" t="s">
        <v>374</v>
      </c>
      <c r="D174" s="198" t="s">
        <v>41</v>
      </c>
      <c r="E174" s="189">
        <f>E176+E177</f>
        <v>10497.199999999999</v>
      </c>
      <c r="F174" s="189">
        <f>F176+F177</f>
        <v>8852.27</v>
      </c>
      <c r="G174" s="217">
        <f t="shared" si="64"/>
        <v>0.84329821285676199</v>
      </c>
      <c r="H174" s="190"/>
      <c r="I174" s="207">
        <f>I176+I177</f>
        <v>378.2</v>
      </c>
      <c r="J174" s="190"/>
      <c r="K174" s="190"/>
      <c r="L174" s="207">
        <f>L176+L177</f>
        <v>1146.9000000000001</v>
      </c>
      <c r="M174" s="190"/>
      <c r="N174" s="196" t="s">
        <v>463</v>
      </c>
      <c r="O174" s="194" t="s">
        <v>463</v>
      </c>
      <c r="P174" s="217" t="s">
        <v>463</v>
      </c>
      <c r="Q174" s="196" t="s">
        <v>463</v>
      </c>
      <c r="R174" s="194" t="s">
        <v>463</v>
      </c>
      <c r="S174" s="217" t="s">
        <v>463</v>
      </c>
      <c r="T174" s="274" t="s">
        <v>463</v>
      </c>
      <c r="U174" s="274" t="s">
        <v>463</v>
      </c>
      <c r="V174" s="275" t="s">
        <v>463</v>
      </c>
      <c r="W174" s="276" t="s">
        <v>463</v>
      </c>
      <c r="X174" s="274" t="s">
        <v>463</v>
      </c>
      <c r="Y174" s="275" t="s">
        <v>463</v>
      </c>
      <c r="Z174" s="196" t="s">
        <v>463</v>
      </c>
      <c r="AA174" s="190" t="s">
        <v>463</v>
      </c>
      <c r="AB174" s="190" t="s">
        <v>463</v>
      </c>
      <c r="AC174" s="194" t="s">
        <v>463</v>
      </c>
      <c r="AD174" s="217" t="s">
        <v>463</v>
      </c>
      <c r="AE174" s="196" t="s">
        <v>463</v>
      </c>
      <c r="AF174" s="190" t="s">
        <v>463</v>
      </c>
      <c r="AG174" s="190" t="s">
        <v>463</v>
      </c>
      <c r="AH174" s="194" t="s">
        <v>463</v>
      </c>
      <c r="AI174" s="217" t="s">
        <v>463</v>
      </c>
      <c r="AJ174" s="196" t="s">
        <v>463</v>
      </c>
      <c r="AK174" s="190" t="s">
        <v>463</v>
      </c>
      <c r="AL174" s="190" t="s">
        <v>463</v>
      </c>
      <c r="AM174" s="194" t="s">
        <v>463</v>
      </c>
      <c r="AN174" s="217" t="s">
        <v>463</v>
      </c>
      <c r="AO174" s="311" t="s">
        <v>463</v>
      </c>
      <c r="AP174" s="311" t="s">
        <v>463</v>
      </c>
      <c r="AQ174" s="311" t="s">
        <v>463</v>
      </c>
      <c r="AR174" s="311" t="s">
        <v>463</v>
      </c>
      <c r="AS174" s="312" t="s">
        <v>463</v>
      </c>
      <c r="AT174" s="338" t="s">
        <v>463</v>
      </c>
      <c r="AU174" s="338" t="s">
        <v>463</v>
      </c>
      <c r="AV174" s="338" t="s">
        <v>463</v>
      </c>
      <c r="AW174" s="338" t="s">
        <v>463</v>
      </c>
      <c r="AX174" s="344" t="s">
        <v>463</v>
      </c>
      <c r="AY174" s="214" t="s">
        <v>463</v>
      </c>
      <c r="AZ174" s="214" t="s">
        <v>463</v>
      </c>
      <c r="BA174" s="216" t="s">
        <v>463</v>
      </c>
      <c r="BB174" s="198"/>
    </row>
    <row r="175" spans="1:54" ht="46.5" customHeight="1" x14ac:dyDescent="0.3">
      <c r="A175" s="417"/>
      <c r="B175" s="414"/>
      <c r="C175" s="414"/>
      <c r="D175" s="202" t="s">
        <v>2</v>
      </c>
      <c r="E175" s="189"/>
      <c r="F175" s="189" t="s">
        <v>441</v>
      </c>
      <c r="G175" s="217" t="e">
        <f t="shared" si="64"/>
        <v>#VALUE!</v>
      </c>
      <c r="H175" s="190"/>
      <c r="I175" s="207"/>
      <c r="J175" s="190"/>
      <c r="K175" s="190"/>
      <c r="L175" s="207"/>
      <c r="M175" s="190"/>
      <c r="N175" s="196" t="s">
        <v>463</v>
      </c>
      <c r="O175" s="194" t="s">
        <v>463</v>
      </c>
      <c r="P175" s="217" t="s">
        <v>463</v>
      </c>
      <c r="Q175" s="196" t="s">
        <v>463</v>
      </c>
      <c r="R175" s="194" t="s">
        <v>463</v>
      </c>
      <c r="S175" s="217" t="s">
        <v>463</v>
      </c>
      <c r="T175" s="274" t="s">
        <v>463</v>
      </c>
      <c r="U175" s="274" t="s">
        <v>463</v>
      </c>
      <c r="V175" s="275" t="s">
        <v>463</v>
      </c>
      <c r="W175" s="276" t="s">
        <v>463</v>
      </c>
      <c r="X175" s="274" t="s">
        <v>463</v>
      </c>
      <c r="Y175" s="275" t="s">
        <v>463</v>
      </c>
      <c r="Z175" s="196" t="s">
        <v>463</v>
      </c>
      <c r="AA175" s="190" t="s">
        <v>463</v>
      </c>
      <c r="AB175" s="190" t="s">
        <v>463</v>
      </c>
      <c r="AC175" s="194" t="s">
        <v>463</v>
      </c>
      <c r="AD175" s="217" t="s">
        <v>463</v>
      </c>
      <c r="AE175" s="196" t="s">
        <v>463</v>
      </c>
      <c r="AF175" s="190" t="s">
        <v>463</v>
      </c>
      <c r="AG175" s="190" t="s">
        <v>463</v>
      </c>
      <c r="AH175" s="194" t="s">
        <v>463</v>
      </c>
      <c r="AI175" s="217" t="s">
        <v>463</v>
      </c>
      <c r="AJ175" s="196" t="s">
        <v>463</v>
      </c>
      <c r="AK175" s="190" t="s">
        <v>463</v>
      </c>
      <c r="AL175" s="190" t="s">
        <v>463</v>
      </c>
      <c r="AM175" s="194" t="s">
        <v>463</v>
      </c>
      <c r="AN175" s="217" t="s">
        <v>463</v>
      </c>
      <c r="AO175" s="311" t="s">
        <v>463</v>
      </c>
      <c r="AP175" s="311" t="s">
        <v>463</v>
      </c>
      <c r="AQ175" s="311" t="s">
        <v>463</v>
      </c>
      <c r="AR175" s="311" t="s">
        <v>463</v>
      </c>
      <c r="AS175" s="312" t="s">
        <v>463</v>
      </c>
      <c r="AT175" s="338" t="s">
        <v>463</v>
      </c>
      <c r="AU175" s="338" t="s">
        <v>463</v>
      </c>
      <c r="AV175" s="338" t="s">
        <v>463</v>
      </c>
      <c r="AW175" s="338" t="s">
        <v>463</v>
      </c>
      <c r="AX175" s="344" t="s">
        <v>463</v>
      </c>
      <c r="AY175" s="214" t="s">
        <v>463</v>
      </c>
      <c r="AZ175" s="214" t="s">
        <v>463</v>
      </c>
      <c r="BA175" s="216" t="s">
        <v>463</v>
      </c>
      <c r="BB175" s="198"/>
    </row>
    <row r="176" spans="1:54" ht="31.95" customHeight="1" x14ac:dyDescent="0.3">
      <c r="A176" s="417"/>
      <c r="B176" s="414"/>
      <c r="C176" s="414"/>
      <c r="D176" s="202" t="s">
        <v>43</v>
      </c>
      <c r="E176" s="186">
        <v>8658.9</v>
      </c>
      <c r="F176" s="189">
        <v>7069.1</v>
      </c>
      <c r="G176" s="217">
        <f t="shared" si="64"/>
        <v>0.8163970019286515</v>
      </c>
      <c r="H176" s="190"/>
      <c r="I176" s="207">
        <v>378.2</v>
      </c>
      <c r="J176" s="190"/>
      <c r="K176" s="190"/>
      <c r="L176" s="207">
        <v>1146.9000000000001</v>
      </c>
      <c r="M176" s="190"/>
      <c r="N176" s="196" t="s">
        <v>463</v>
      </c>
      <c r="O176" s="194" t="s">
        <v>463</v>
      </c>
      <c r="P176" s="217" t="s">
        <v>463</v>
      </c>
      <c r="Q176" s="196" t="s">
        <v>463</v>
      </c>
      <c r="R176" s="194" t="s">
        <v>463</v>
      </c>
      <c r="S176" s="217" t="s">
        <v>463</v>
      </c>
      <c r="T176" s="274" t="s">
        <v>463</v>
      </c>
      <c r="U176" s="274" t="s">
        <v>463</v>
      </c>
      <c r="V176" s="275" t="s">
        <v>463</v>
      </c>
      <c r="W176" s="276" t="s">
        <v>463</v>
      </c>
      <c r="X176" s="274" t="s">
        <v>463</v>
      </c>
      <c r="Y176" s="275" t="s">
        <v>463</v>
      </c>
      <c r="Z176" s="196" t="s">
        <v>463</v>
      </c>
      <c r="AA176" s="190" t="s">
        <v>463</v>
      </c>
      <c r="AB176" s="190" t="s">
        <v>463</v>
      </c>
      <c r="AC176" s="194" t="s">
        <v>463</v>
      </c>
      <c r="AD176" s="217" t="s">
        <v>463</v>
      </c>
      <c r="AE176" s="196" t="s">
        <v>463</v>
      </c>
      <c r="AF176" s="190" t="s">
        <v>463</v>
      </c>
      <c r="AG176" s="190" t="s">
        <v>463</v>
      </c>
      <c r="AH176" s="194" t="s">
        <v>463</v>
      </c>
      <c r="AI176" s="217" t="s">
        <v>463</v>
      </c>
      <c r="AJ176" s="196" t="s">
        <v>463</v>
      </c>
      <c r="AK176" s="190" t="s">
        <v>463</v>
      </c>
      <c r="AL176" s="190" t="s">
        <v>463</v>
      </c>
      <c r="AM176" s="194" t="s">
        <v>463</v>
      </c>
      <c r="AN176" s="217" t="s">
        <v>463</v>
      </c>
      <c r="AO176" s="311" t="s">
        <v>463</v>
      </c>
      <c r="AP176" s="311" t="s">
        <v>463</v>
      </c>
      <c r="AQ176" s="311" t="s">
        <v>463</v>
      </c>
      <c r="AR176" s="311" t="s">
        <v>463</v>
      </c>
      <c r="AS176" s="312" t="s">
        <v>463</v>
      </c>
      <c r="AT176" s="338" t="s">
        <v>463</v>
      </c>
      <c r="AU176" s="338" t="s">
        <v>463</v>
      </c>
      <c r="AV176" s="338" t="s">
        <v>463</v>
      </c>
      <c r="AW176" s="338" t="s">
        <v>463</v>
      </c>
      <c r="AX176" s="344" t="s">
        <v>463</v>
      </c>
      <c r="AY176" s="214" t="s">
        <v>463</v>
      </c>
      <c r="AZ176" s="214" t="s">
        <v>463</v>
      </c>
      <c r="BA176" s="216" t="s">
        <v>463</v>
      </c>
      <c r="BB176" s="198"/>
    </row>
    <row r="177" spans="1:54" ht="36.65" customHeight="1" x14ac:dyDescent="0.3">
      <c r="A177" s="417"/>
      <c r="B177" s="414"/>
      <c r="C177" s="414"/>
      <c r="D177" s="202" t="s">
        <v>274</v>
      </c>
      <c r="E177" s="186">
        <f>1780-301.7+305.7+54.3</f>
        <v>1838.3</v>
      </c>
      <c r="F177" s="189">
        <f>432.8+750.37+600</f>
        <v>1783.17</v>
      </c>
      <c r="G177" s="217">
        <f t="shared" si="64"/>
        <v>0.97001033563618566</v>
      </c>
      <c r="H177" s="190"/>
      <c r="I177" s="207"/>
      <c r="J177" s="190"/>
      <c r="K177" s="190"/>
      <c r="L177" s="207"/>
      <c r="M177" s="190"/>
      <c r="N177" s="196" t="s">
        <v>463</v>
      </c>
      <c r="O177" s="194" t="s">
        <v>463</v>
      </c>
      <c r="P177" s="217" t="s">
        <v>463</v>
      </c>
      <c r="Q177" s="196" t="s">
        <v>463</v>
      </c>
      <c r="R177" s="194" t="s">
        <v>463</v>
      </c>
      <c r="S177" s="217" t="s">
        <v>463</v>
      </c>
      <c r="T177" s="274" t="s">
        <v>463</v>
      </c>
      <c r="U177" s="274" t="s">
        <v>463</v>
      </c>
      <c r="V177" s="275" t="s">
        <v>463</v>
      </c>
      <c r="W177" s="276" t="s">
        <v>463</v>
      </c>
      <c r="X177" s="274" t="s">
        <v>463</v>
      </c>
      <c r="Y177" s="275" t="s">
        <v>463</v>
      </c>
      <c r="Z177" s="196" t="s">
        <v>463</v>
      </c>
      <c r="AA177" s="190" t="s">
        <v>463</v>
      </c>
      <c r="AB177" s="190" t="s">
        <v>463</v>
      </c>
      <c r="AC177" s="194" t="s">
        <v>463</v>
      </c>
      <c r="AD177" s="217" t="s">
        <v>463</v>
      </c>
      <c r="AE177" s="196" t="s">
        <v>463</v>
      </c>
      <c r="AF177" s="190" t="s">
        <v>463</v>
      </c>
      <c r="AG177" s="190" t="s">
        <v>463</v>
      </c>
      <c r="AH177" s="194" t="s">
        <v>463</v>
      </c>
      <c r="AI177" s="217" t="s">
        <v>463</v>
      </c>
      <c r="AJ177" s="196" t="s">
        <v>463</v>
      </c>
      <c r="AK177" s="190" t="s">
        <v>463</v>
      </c>
      <c r="AL177" s="190" t="s">
        <v>463</v>
      </c>
      <c r="AM177" s="194" t="s">
        <v>463</v>
      </c>
      <c r="AN177" s="217" t="s">
        <v>463</v>
      </c>
      <c r="AO177" s="311" t="s">
        <v>463</v>
      </c>
      <c r="AP177" s="311" t="s">
        <v>463</v>
      </c>
      <c r="AQ177" s="311" t="s">
        <v>463</v>
      </c>
      <c r="AR177" s="311" t="s">
        <v>463</v>
      </c>
      <c r="AS177" s="312" t="s">
        <v>463</v>
      </c>
      <c r="AT177" s="338" t="s">
        <v>463</v>
      </c>
      <c r="AU177" s="338" t="s">
        <v>463</v>
      </c>
      <c r="AV177" s="338" t="s">
        <v>463</v>
      </c>
      <c r="AW177" s="338" t="s">
        <v>463</v>
      </c>
      <c r="AX177" s="344" t="s">
        <v>463</v>
      </c>
      <c r="AY177" s="214" t="s">
        <v>463</v>
      </c>
      <c r="AZ177" s="214" t="s">
        <v>463</v>
      </c>
      <c r="BA177" s="216" t="s">
        <v>463</v>
      </c>
      <c r="BB177" s="198"/>
    </row>
    <row r="178" spans="1:54" ht="25.2" customHeight="1" x14ac:dyDescent="0.3">
      <c r="A178" s="417" t="s">
        <v>364</v>
      </c>
      <c r="B178" s="414" t="s">
        <v>373</v>
      </c>
      <c r="C178" s="414" t="s">
        <v>374</v>
      </c>
      <c r="D178" s="198" t="s">
        <v>41</v>
      </c>
      <c r="E178" s="189">
        <f>E180+E181</f>
        <v>2012.4</v>
      </c>
      <c r="F178" s="189">
        <f>F180+F181</f>
        <v>1480.9</v>
      </c>
      <c r="G178" s="217">
        <f t="shared" si="64"/>
        <v>0.7358874975154045</v>
      </c>
      <c r="H178" s="190"/>
      <c r="I178" s="207">
        <f>I180+I181</f>
        <v>24.1</v>
      </c>
      <c r="J178" s="190"/>
      <c r="K178" s="190"/>
      <c r="L178" s="207">
        <f>L180+L181</f>
        <v>14.2</v>
      </c>
      <c r="M178" s="190"/>
      <c r="N178" s="196" t="s">
        <v>463</v>
      </c>
      <c r="O178" s="194" t="s">
        <v>463</v>
      </c>
      <c r="P178" s="217" t="s">
        <v>463</v>
      </c>
      <c r="Q178" s="196" t="s">
        <v>463</v>
      </c>
      <c r="R178" s="194" t="s">
        <v>463</v>
      </c>
      <c r="S178" s="217" t="s">
        <v>463</v>
      </c>
      <c r="T178" s="274" t="s">
        <v>463</v>
      </c>
      <c r="U178" s="274" t="s">
        <v>463</v>
      </c>
      <c r="V178" s="275" t="s">
        <v>463</v>
      </c>
      <c r="W178" s="276" t="s">
        <v>463</v>
      </c>
      <c r="X178" s="274" t="s">
        <v>463</v>
      </c>
      <c r="Y178" s="275" t="s">
        <v>463</v>
      </c>
      <c r="Z178" s="196" t="s">
        <v>463</v>
      </c>
      <c r="AA178" s="190" t="s">
        <v>463</v>
      </c>
      <c r="AB178" s="190" t="s">
        <v>463</v>
      </c>
      <c r="AC178" s="194" t="s">
        <v>463</v>
      </c>
      <c r="AD178" s="217" t="s">
        <v>463</v>
      </c>
      <c r="AE178" s="196" t="s">
        <v>463</v>
      </c>
      <c r="AF178" s="190" t="s">
        <v>463</v>
      </c>
      <c r="AG178" s="190" t="s">
        <v>463</v>
      </c>
      <c r="AH178" s="194" t="s">
        <v>463</v>
      </c>
      <c r="AI178" s="217" t="s">
        <v>463</v>
      </c>
      <c r="AJ178" s="196" t="s">
        <v>463</v>
      </c>
      <c r="AK178" s="190" t="s">
        <v>463</v>
      </c>
      <c r="AL178" s="190" t="s">
        <v>463</v>
      </c>
      <c r="AM178" s="194" t="s">
        <v>463</v>
      </c>
      <c r="AN178" s="217" t="s">
        <v>463</v>
      </c>
      <c r="AO178" s="311" t="s">
        <v>463</v>
      </c>
      <c r="AP178" s="311" t="s">
        <v>463</v>
      </c>
      <c r="AQ178" s="311" t="s">
        <v>463</v>
      </c>
      <c r="AR178" s="311" t="s">
        <v>463</v>
      </c>
      <c r="AS178" s="312" t="s">
        <v>463</v>
      </c>
      <c r="AT178" s="338" t="s">
        <v>463</v>
      </c>
      <c r="AU178" s="338" t="s">
        <v>463</v>
      </c>
      <c r="AV178" s="338" t="s">
        <v>463</v>
      </c>
      <c r="AW178" s="338" t="s">
        <v>463</v>
      </c>
      <c r="AX178" s="344" t="s">
        <v>463</v>
      </c>
      <c r="AY178" s="214" t="s">
        <v>463</v>
      </c>
      <c r="AZ178" s="214" t="s">
        <v>463</v>
      </c>
      <c r="BA178" s="216" t="s">
        <v>463</v>
      </c>
      <c r="BB178" s="198"/>
    </row>
    <row r="179" spans="1:54" ht="50.25" customHeight="1" x14ac:dyDescent="0.3">
      <c r="A179" s="417"/>
      <c r="B179" s="414"/>
      <c r="C179" s="414"/>
      <c r="D179" s="202" t="s">
        <v>2</v>
      </c>
      <c r="E179" s="189"/>
      <c r="F179" s="189"/>
      <c r="G179" s="217" t="e">
        <f t="shared" si="64"/>
        <v>#DIV/0!</v>
      </c>
      <c r="H179" s="190"/>
      <c r="I179" s="207"/>
      <c r="J179" s="190"/>
      <c r="K179" s="190"/>
      <c r="L179" s="207"/>
      <c r="M179" s="190"/>
      <c r="N179" s="196" t="s">
        <v>463</v>
      </c>
      <c r="O179" s="194" t="s">
        <v>463</v>
      </c>
      <c r="P179" s="217" t="s">
        <v>463</v>
      </c>
      <c r="Q179" s="196" t="s">
        <v>463</v>
      </c>
      <c r="R179" s="194" t="s">
        <v>463</v>
      </c>
      <c r="S179" s="217" t="s">
        <v>463</v>
      </c>
      <c r="T179" s="274" t="s">
        <v>463</v>
      </c>
      <c r="U179" s="274" t="s">
        <v>463</v>
      </c>
      <c r="V179" s="275" t="s">
        <v>463</v>
      </c>
      <c r="W179" s="276" t="s">
        <v>463</v>
      </c>
      <c r="X179" s="274" t="s">
        <v>463</v>
      </c>
      <c r="Y179" s="275" t="s">
        <v>463</v>
      </c>
      <c r="Z179" s="196" t="s">
        <v>463</v>
      </c>
      <c r="AA179" s="190" t="s">
        <v>463</v>
      </c>
      <c r="AB179" s="190" t="s">
        <v>463</v>
      </c>
      <c r="AC179" s="194" t="s">
        <v>463</v>
      </c>
      <c r="AD179" s="217" t="s">
        <v>463</v>
      </c>
      <c r="AE179" s="196" t="s">
        <v>463</v>
      </c>
      <c r="AF179" s="190" t="s">
        <v>463</v>
      </c>
      <c r="AG179" s="190" t="s">
        <v>463</v>
      </c>
      <c r="AH179" s="194" t="s">
        <v>463</v>
      </c>
      <c r="AI179" s="217" t="s">
        <v>463</v>
      </c>
      <c r="AJ179" s="196" t="s">
        <v>463</v>
      </c>
      <c r="AK179" s="190" t="s">
        <v>463</v>
      </c>
      <c r="AL179" s="190" t="s">
        <v>463</v>
      </c>
      <c r="AM179" s="194" t="s">
        <v>463</v>
      </c>
      <c r="AN179" s="217" t="s">
        <v>463</v>
      </c>
      <c r="AO179" s="311" t="s">
        <v>463</v>
      </c>
      <c r="AP179" s="311" t="s">
        <v>463</v>
      </c>
      <c r="AQ179" s="311" t="s">
        <v>463</v>
      </c>
      <c r="AR179" s="311" t="s">
        <v>463</v>
      </c>
      <c r="AS179" s="312" t="s">
        <v>463</v>
      </c>
      <c r="AT179" s="338" t="s">
        <v>463</v>
      </c>
      <c r="AU179" s="338" t="s">
        <v>463</v>
      </c>
      <c r="AV179" s="338" t="s">
        <v>463</v>
      </c>
      <c r="AW179" s="338" t="s">
        <v>463</v>
      </c>
      <c r="AX179" s="344" t="s">
        <v>463</v>
      </c>
      <c r="AY179" s="214" t="s">
        <v>463</v>
      </c>
      <c r="AZ179" s="214" t="s">
        <v>463</v>
      </c>
      <c r="BA179" s="216" t="s">
        <v>463</v>
      </c>
      <c r="BB179" s="198"/>
    </row>
    <row r="180" spans="1:54" ht="25.2" customHeight="1" x14ac:dyDescent="0.3">
      <c r="A180" s="417"/>
      <c r="B180" s="414"/>
      <c r="C180" s="414"/>
      <c r="D180" s="202" t="s">
        <v>43</v>
      </c>
      <c r="E180" s="186">
        <v>307.2</v>
      </c>
      <c r="F180" s="189">
        <v>293.89999999999998</v>
      </c>
      <c r="G180" s="217">
        <f t="shared" si="64"/>
        <v>0.95670572916666663</v>
      </c>
      <c r="H180" s="190"/>
      <c r="I180" s="207">
        <v>24.1</v>
      </c>
      <c r="J180" s="190"/>
      <c r="K180" s="190"/>
      <c r="L180" s="207">
        <v>14.2</v>
      </c>
      <c r="M180" s="190"/>
      <c r="N180" s="196" t="s">
        <v>463</v>
      </c>
      <c r="O180" s="194" t="s">
        <v>463</v>
      </c>
      <c r="P180" s="217" t="s">
        <v>463</v>
      </c>
      <c r="Q180" s="196" t="s">
        <v>463</v>
      </c>
      <c r="R180" s="194" t="s">
        <v>463</v>
      </c>
      <c r="S180" s="217" t="s">
        <v>463</v>
      </c>
      <c r="T180" s="274" t="s">
        <v>463</v>
      </c>
      <c r="U180" s="274" t="s">
        <v>463</v>
      </c>
      <c r="V180" s="275" t="s">
        <v>463</v>
      </c>
      <c r="W180" s="276" t="s">
        <v>463</v>
      </c>
      <c r="X180" s="274" t="s">
        <v>463</v>
      </c>
      <c r="Y180" s="275" t="s">
        <v>463</v>
      </c>
      <c r="Z180" s="196" t="s">
        <v>463</v>
      </c>
      <c r="AA180" s="190" t="s">
        <v>463</v>
      </c>
      <c r="AB180" s="190" t="s">
        <v>463</v>
      </c>
      <c r="AC180" s="194" t="s">
        <v>463</v>
      </c>
      <c r="AD180" s="217" t="s">
        <v>463</v>
      </c>
      <c r="AE180" s="196" t="s">
        <v>463</v>
      </c>
      <c r="AF180" s="190" t="s">
        <v>463</v>
      </c>
      <c r="AG180" s="190" t="s">
        <v>463</v>
      </c>
      <c r="AH180" s="194" t="s">
        <v>463</v>
      </c>
      <c r="AI180" s="217" t="s">
        <v>463</v>
      </c>
      <c r="AJ180" s="196" t="s">
        <v>463</v>
      </c>
      <c r="AK180" s="190" t="s">
        <v>463</v>
      </c>
      <c r="AL180" s="190" t="s">
        <v>463</v>
      </c>
      <c r="AM180" s="194" t="s">
        <v>463</v>
      </c>
      <c r="AN180" s="217" t="s">
        <v>463</v>
      </c>
      <c r="AO180" s="311" t="s">
        <v>463</v>
      </c>
      <c r="AP180" s="311" t="s">
        <v>463</v>
      </c>
      <c r="AQ180" s="311" t="s">
        <v>463</v>
      </c>
      <c r="AR180" s="311" t="s">
        <v>463</v>
      </c>
      <c r="AS180" s="312" t="s">
        <v>463</v>
      </c>
      <c r="AT180" s="338" t="s">
        <v>463</v>
      </c>
      <c r="AU180" s="338" t="s">
        <v>463</v>
      </c>
      <c r="AV180" s="338" t="s">
        <v>463</v>
      </c>
      <c r="AW180" s="338" t="s">
        <v>463</v>
      </c>
      <c r="AX180" s="344" t="s">
        <v>463</v>
      </c>
      <c r="AY180" s="214" t="s">
        <v>463</v>
      </c>
      <c r="AZ180" s="214" t="s">
        <v>463</v>
      </c>
      <c r="BA180" s="216" t="s">
        <v>463</v>
      </c>
      <c r="BB180" s="198"/>
    </row>
    <row r="181" spans="1:54" ht="36" customHeight="1" x14ac:dyDescent="0.3">
      <c r="A181" s="417"/>
      <c r="B181" s="414"/>
      <c r="C181" s="414"/>
      <c r="D181" s="202" t="s">
        <v>274</v>
      </c>
      <c r="E181" s="186">
        <v>1705.2</v>
      </c>
      <c r="F181" s="189">
        <v>1187</v>
      </c>
      <c r="G181" s="217">
        <f t="shared" si="64"/>
        <v>0.69610602861834392</v>
      </c>
      <c r="H181" s="190"/>
      <c r="I181" s="207"/>
      <c r="J181" s="190"/>
      <c r="K181" s="190"/>
      <c r="L181" s="207"/>
      <c r="M181" s="190"/>
      <c r="N181" s="196" t="s">
        <v>463</v>
      </c>
      <c r="O181" s="194" t="s">
        <v>463</v>
      </c>
      <c r="P181" s="217" t="s">
        <v>463</v>
      </c>
      <c r="Q181" s="196" t="s">
        <v>463</v>
      </c>
      <c r="R181" s="194" t="s">
        <v>463</v>
      </c>
      <c r="S181" s="217" t="s">
        <v>463</v>
      </c>
      <c r="T181" s="274" t="s">
        <v>463</v>
      </c>
      <c r="U181" s="274" t="s">
        <v>463</v>
      </c>
      <c r="V181" s="275" t="s">
        <v>463</v>
      </c>
      <c r="W181" s="276" t="s">
        <v>463</v>
      </c>
      <c r="X181" s="274" t="s">
        <v>463</v>
      </c>
      <c r="Y181" s="275" t="s">
        <v>463</v>
      </c>
      <c r="Z181" s="196" t="s">
        <v>463</v>
      </c>
      <c r="AA181" s="190" t="s">
        <v>463</v>
      </c>
      <c r="AB181" s="190" t="s">
        <v>463</v>
      </c>
      <c r="AC181" s="194" t="s">
        <v>463</v>
      </c>
      <c r="AD181" s="217" t="s">
        <v>463</v>
      </c>
      <c r="AE181" s="196" t="s">
        <v>463</v>
      </c>
      <c r="AF181" s="190" t="s">
        <v>463</v>
      </c>
      <c r="AG181" s="190" t="s">
        <v>463</v>
      </c>
      <c r="AH181" s="194" t="s">
        <v>463</v>
      </c>
      <c r="AI181" s="217" t="s">
        <v>463</v>
      </c>
      <c r="AJ181" s="196" t="s">
        <v>463</v>
      </c>
      <c r="AK181" s="190" t="s">
        <v>463</v>
      </c>
      <c r="AL181" s="190" t="s">
        <v>463</v>
      </c>
      <c r="AM181" s="194" t="s">
        <v>463</v>
      </c>
      <c r="AN181" s="217" t="s">
        <v>463</v>
      </c>
      <c r="AO181" s="311" t="s">
        <v>463</v>
      </c>
      <c r="AP181" s="311" t="s">
        <v>463</v>
      </c>
      <c r="AQ181" s="311" t="s">
        <v>463</v>
      </c>
      <c r="AR181" s="311" t="s">
        <v>463</v>
      </c>
      <c r="AS181" s="312" t="s">
        <v>463</v>
      </c>
      <c r="AT181" s="338" t="s">
        <v>463</v>
      </c>
      <c r="AU181" s="338" t="s">
        <v>463</v>
      </c>
      <c r="AV181" s="338" t="s">
        <v>463</v>
      </c>
      <c r="AW181" s="338" t="s">
        <v>463</v>
      </c>
      <c r="AX181" s="344" t="s">
        <v>463</v>
      </c>
      <c r="AY181" s="214" t="s">
        <v>463</v>
      </c>
      <c r="AZ181" s="214" t="s">
        <v>463</v>
      </c>
      <c r="BA181" s="216" t="s">
        <v>463</v>
      </c>
      <c r="BB181" s="198"/>
    </row>
    <row r="182" spans="1:54" ht="25.2" customHeight="1" x14ac:dyDescent="0.3">
      <c r="A182" s="417" t="s">
        <v>365</v>
      </c>
      <c r="B182" s="414" t="s">
        <v>375</v>
      </c>
      <c r="C182" s="414" t="s">
        <v>382</v>
      </c>
      <c r="D182" s="198" t="s">
        <v>41</v>
      </c>
      <c r="E182" s="189">
        <f>E184+E185</f>
        <v>10922</v>
      </c>
      <c r="F182" s="189">
        <f>F184+F185</f>
        <v>8182.5</v>
      </c>
      <c r="G182" s="217">
        <f t="shared" si="64"/>
        <v>0.7491759750961362</v>
      </c>
      <c r="H182" s="190"/>
      <c r="I182" s="207">
        <f>I184+I185</f>
        <v>134.5</v>
      </c>
      <c r="J182" s="190"/>
      <c r="K182" s="190"/>
      <c r="L182" s="207">
        <f>L184+L185</f>
        <v>173.5</v>
      </c>
      <c r="M182" s="190"/>
      <c r="N182" s="196" t="s">
        <v>463</v>
      </c>
      <c r="O182" s="194" t="s">
        <v>463</v>
      </c>
      <c r="P182" s="217" t="s">
        <v>463</v>
      </c>
      <c r="Q182" s="196" t="s">
        <v>463</v>
      </c>
      <c r="R182" s="194" t="s">
        <v>463</v>
      </c>
      <c r="S182" s="217" t="s">
        <v>463</v>
      </c>
      <c r="T182" s="274" t="s">
        <v>463</v>
      </c>
      <c r="U182" s="274" t="s">
        <v>463</v>
      </c>
      <c r="V182" s="275" t="s">
        <v>463</v>
      </c>
      <c r="W182" s="276" t="s">
        <v>463</v>
      </c>
      <c r="X182" s="274" t="s">
        <v>463</v>
      </c>
      <c r="Y182" s="275" t="s">
        <v>463</v>
      </c>
      <c r="Z182" s="196" t="s">
        <v>463</v>
      </c>
      <c r="AA182" s="190" t="s">
        <v>463</v>
      </c>
      <c r="AB182" s="190" t="s">
        <v>463</v>
      </c>
      <c r="AC182" s="194" t="s">
        <v>463</v>
      </c>
      <c r="AD182" s="217" t="s">
        <v>463</v>
      </c>
      <c r="AE182" s="196" t="s">
        <v>463</v>
      </c>
      <c r="AF182" s="190" t="s">
        <v>463</v>
      </c>
      <c r="AG182" s="190" t="s">
        <v>463</v>
      </c>
      <c r="AH182" s="194" t="s">
        <v>463</v>
      </c>
      <c r="AI182" s="217" t="s">
        <v>463</v>
      </c>
      <c r="AJ182" s="196" t="s">
        <v>463</v>
      </c>
      <c r="AK182" s="190" t="s">
        <v>463</v>
      </c>
      <c r="AL182" s="190" t="s">
        <v>463</v>
      </c>
      <c r="AM182" s="194" t="s">
        <v>463</v>
      </c>
      <c r="AN182" s="217" t="s">
        <v>463</v>
      </c>
      <c r="AO182" s="311" t="s">
        <v>463</v>
      </c>
      <c r="AP182" s="311" t="s">
        <v>463</v>
      </c>
      <c r="AQ182" s="311" t="s">
        <v>463</v>
      </c>
      <c r="AR182" s="311" t="s">
        <v>463</v>
      </c>
      <c r="AS182" s="312" t="s">
        <v>463</v>
      </c>
      <c r="AT182" s="338" t="s">
        <v>463</v>
      </c>
      <c r="AU182" s="338" t="s">
        <v>463</v>
      </c>
      <c r="AV182" s="338" t="s">
        <v>463</v>
      </c>
      <c r="AW182" s="338" t="s">
        <v>463</v>
      </c>
      <c r="AX182" s="344" t="s">
        <v>463</v>
      </c>
      <c r="AY182" s="214" t="s">
        <v>463</v>
      </c>
      <c r="AZ182" s="214" t="s">
        <v>463</v>
      </c>
      <c r="BA182" s="216" t="s">
        <v>463</v>
      </c>
      <c r="BB182" s="198"/>
    </row>
    <row r="183" spans="1:54" ht="55.6" customHeight="1" x14ac:dyDescent="0.3">
      <c r="A183" s="417"/>
      <c r="B183" s="414"/>
      <c r="C183" s="414"/>
      <c r="D183" s="202" t="s">
        <v>2</v>
      </c>
      <c r="E183" s="189"/>
      <c r="F183" s="189"/>
      <c r="G183" s="217" t="e">
        <f t="shared" si="64"/>
        <v>#DIV/0!</v>
      </c>
      <c r="H183" s="190"/>
      <c r="I183" s="207"/>
      <c r="J183" s="190"/>
      <c r="K183" s="190"/>
      <c r="L183" s="207"/>
      <c r="M183" s="190"/>
      <c r="N183" s="196" t="s">
        <v>463</v>
      </c>
      <c r="O183" s="194" t="s">
        <v>463</v>
      </c>
      <c r="P183" s="217" t="s">
        <v>463</v>
      </c>
      <c r="Q183" s="196" t="s">
        <v>463</v>
      </c>
      <c r="R183" s="194" t="s">
        <v>463</v>
      </c>
      <c r="S183" s="217" t="s">
        <v>463</v>
      </c>
      <c r="T183" s="274" t="s">
        <v>463</v>
      </c>
      <c r="U183" s="274" t="s">
        <v>463</v>
      </c>
      <c r="V183" s="275" t="s">
        <v>463</v>
      </c>
      <c r="W183" s="276" t="s">
        <v>463</v>
      </c>
      <c r="X183" s="274" t="s">
        <v>463</v>
      </c>
      <c r="Y183" s="275" t="s">
        <v>463</v>
      </c>
      <c r="Z183" s="196" t="s">
        <v>463</v>
      </c>
      <c r="AA183" s="190" t="s">
        <v>463</v>
      </c>
      <c r="AB183" s="190" t="s">
        <v>463</v>
      </c>
      <c r="AC183" s="194" t="s">
        <v>463</v>
      </c>
      <c r="AD183" s="217" t="s">
        <v>463</v>
      </c>
      <c r="AE183" s="196" t="s">
        <v>463</v>
      </c>
      <c r="AF183" s="190" t="s">
        <v>463</v>
      </c>
      <c r="AG183" s="190" t="s">
        <v>463</v>
      </c>
      <c r="AH183" s="194" t="s">
        <v>463</v>
      </c>
      <c r="AI183" s="217" t="s">
        <v>463</v>
      </c>
      <c r="AJ183" s="196" t="s">
        <v>463</v>
      </c>
      <c r="AK183" s="190" t="s">
        <v>463</v>
      </c>
      <c r="AL183" s="190" t="s">
        <v>463</v>
      </c>
      <c r="AM183" s="194" t="s">
        <v>463</v>
      </c>
      <c r="AN183" s="217" t="s">
        <v>463</v>
      </c>
      <c r="AO183" s="311" t="s">
        <v>463</v>
      </c>
      <c r="AP183" s="311" t="s">
        <v>463</v>
      </c>
      <c r="AQ183" s="311" t="s">
        <v>463</v>
      </c>
      <c r="AR183" s="311" t="s">
        <v>463</v>
      </c>
      <c r="AS183" s="312" t="s">
        <v>463</v>
      </c>
      <c r="AT183" s="338" t="s">
        <v>463</v>
      </c>
      <c r="AU183" s="338" t="s">
        <v>463</v>
      </c>
      <c r="AV183" s="338" t="s">
        <v>463</v>
      </c>
      <c r="AW183" s="338" t="s">
        <v>463</v>
      </c>
      <c r="AX183" s="344" t="s">
        <v>463</v>
      </c>
      <c r="AY183" s="214" t="s">
        <v>463</v>
      </c>
      <c r="AZ183" s="214" t="s">
        <v>463</v>
      </c>
      <c r="BA183" s="216" t="s">
        <v>463</v>
      </c>
      <c r="BB183" s="198"/>
    </row>
    <row r="184" spans="1:54" ht="25.2" customHeight="1" x14ac:dyDescent="0.3">
      <c r="A184" s="417"/>
      <c r="B184" s="414"/>
      <c r="C184" s="414"/>
      <c r="D184" s="202" t="s">
        <v>43</v>
      </c>
      <c r="E184" s="186">
        <v>10702</v>
      </c>
      <c r="F184" s="189">
        <f>7030.9+1000</f>
        <v>8030.9</v>
      </c>
      <c r="G184" s="217">
        <f t="shared" si="64"/>
        <v>0.75041113810502702</v>
      </c>
      <c r="H184" s="190"/>
      <c r="I184" s="207">
        <v>134.5</v>
      </c>
      <c r="J184" s="190"/>
      <c r="K184" s="190"/>
      <c r="L184" s="207">
        <v>173.5</v>
      </c>
      <c r="M184" s="190"/>
      <c r="N184" s="196" t="s">
        <v>463</v>
      </c>
      <c r="O184" s="194" t="s">
        <v>463</v>
      </c>
      <c r="P184" s="217" t="s">
        <v>463</v>
      </c>
      <c r="Q184" s="196" t="s">
        <v>463</v>
      </c>
      <c r="R184" s="194" t="s">
        <v>463</v>
      </c>
      <c r="S184" s="217" t="s">
        <v>463</v>
      </c>
      <c r="T184" s="274" t="s">
        <v>463</v>
      </c>
      <c r="U184" s="274" t="s">
        <v>463</v>
      </c>
      <c r="V184" s="275" t="s">
        <v>463</v>
      </c>
      <c r="W184" s="276" t="s">
        <v>463</v>
      </c>
      <c r="X184" s="274" t="s">
        <v>463</v>
      </c>
      <c r="Y184" s="275" t="s">
        <v>463</v>
      </c>
      <c r="Z184" s="196" t="s">
        <v>463</v>
      </c>
      <c r="AA184" s="190" t="s">
        <v>463</v>
      </c>
      <c r="AB184" s="190" t="s">
        <v>463</v>
      </c>
      <c r="AC184" s="194" t="s">
        <v>463</v>
      </c>
      <c r="AD184" s="217" t="s">
        <v>463</v>
      </c>
      <c r="AE184" s="196" t="s">
        <v>463</v>
      </c>
      <c r="AF184" s="190" t="s">
        <v>463</v>
      </c>
      <c r="AG184" s="190" t="s">
        <v>463</v>
      </c>
      <c r="AH184" s="194" t="s">
        <v>463</v>
      </c>
      <c r="AI184" s="217" t="s">
        <v>463</v>
      </c>
      <c r="AJ184" s="196" t="s">
        <v>463</v>
      </c>
      <c r="AK184" s="190" t="s">
        <v>463</v>
      </c>
      <c r="AL184" s="190" t="s">
        <v>463</v>
      </c>
      <c r="AM184" s="194" t="s">
        <v>463</v>
      </c>
      <c r="AN184" s="217" t="s">
        <v>463</v>
      </c>
      <c r="AO184" s="311" t="s">
        <v>463</v>
      </c>
      <c r="AP184" s="311" t="s">
        <v>463</v>
      </c>
      <c r="AQ184" s="311" t="s">
        <v>463</v>
      </c>
      <c r="AR184" s="311" t="s">
        <v>463</v>
      </c>
      <c r="AS184" s="312" t="s">
        <v>463</v>
      </c>
      <c r="AT184" s="338" t="s">
        <v>463</v>
      </c>
      <c r="AU184" s="338" t="s">
        <v>463</v>
      </c>
      <c r="AV184" s="338" t="s">
        <v>463</v>
      </c>
      <c r="AW184" s="338" t="s">
        <v>463</v>
      </c>
      <c r="AX184" s="344" t="s">
        <v>463</v>
      </c>
      <c r="AY184" s="214" t="s">
        <v>463</v>
      </c>
      <c r="AZ184" s="214" t="s">
        <v>463</v>
      </c>
      <c r="BA184" s="216" t="s">
        <v>463</v>
      </c>
      <c r="BB184" s="198"/>
    </row>
    <row r="185" spans="1:54" ht="39.6" customHeight="1" x14ac:dyDescent="0.3">
      <c r="A185" s="417"/>
      <c r="B185" s="414"/>
      <c r="C185" s="414"/>
      <c r="D185" s="202" t="s">
        <v>274</v>
      </c>
      <c r="E185" s="186">
        <v>220</v>
      </c>
      <c r="F185" s="189">
        <v>151.6</v>
      </c>
      <c r="G185" s="217">
        <f t="shared" si="64"/>
        <v>0.68909090909090909</v>
      </c>
      <c r="H185" s="190"/>
      <c r="I185" s="207"/>
      <c r="J185" s="190"/>
      <c r="K185" s="190"/>
      <c r="L185" s="207"/>
      <c r="M185" s="190"/>
      <c r="N185" s="196" t="s">
        <v>463</v>
      </c>
      <c r="O185" s="194" t="s">
        <v>463</v>
      </c>
      <c r="P185" s="217" t="s">
        <v>463</v>
      </c>
      <c r="Q185" s="196" t="s">
        <v>463</v>
      </c>
      <c r="R185" s="194" t="s">
        <v>463</v>
      </c>
      <c r="S185" s="217" t="s">
        <v>463</v>
      </c>
      <c r="T185" s="274" t="s">
        <v>463</v>
      </c>
      <c r="U185" s="274" t="s">
        <v>463</v>
      </c>
      <c r="V185" s="275" t="s">
        <v>463</v>
      </c>
      <c r="W185" s="276" t="s">
        <v>463</v>
      </c>
      <c r="X185" s="274" t="s">
        <v>463</v>
      </c>
      <c r="Y185" s="275" t="s">
        <v>463</v>
      </c>
      <c r="Z185" s="196" t="s">
        <v>463</v>
      </c>
      <c r="AA185" s="190" t="s">
        <v>463</v>
      </c>
      <c r="AB185" s="190" t="s">
        <v>463</v>
      </c>
      <c r="AC185" s="194" t="s">
        <v>463</v>
      </c>
      <c r="AD185" s="217" t="s">
        <v>463</v>
      </c>
      <c r="AE185" s="196" t="s">
        <v>463</v>
      </c>
      <c r="AF185" s="190" t="s">
        <v>463</v>
      </c>
      <c r="AG185" s="190" t="s">
        <v>463</v>
      </c>
      <c r="AH185" s="194" t="s">
        <v>463</v>
      </c>
      <c r="AI185" s="217" t="s">
        <v>463</v>
      </c>
      <c r="AJ185" s="196" t="s">
        <v>463</v>
      </c>
      <c r="AK185" s="190" t="s">
        <v>463</v>
      </c>
      <c r="AL185" s="190" t="s">
        <v>463</v>
      </c>
      <c r="AM185" s="194" t="s">
        <v>463</v>
      </c>
      <c r="AN185" s="217" t="s">
        <v>463</v>
      </c>
      <c r="AO185" s="311" t="s">
        <v>463</v>
      </c>
      <c r="AP185" s="311" t="s">
        <v>463</v>
      </c>
      <c r="AQ185" s="311" t="s">
        <v>463</v>
      </c>
      <c r="AR185" s="311" t="s">
        <v>463</v>
      </c>
      <c r="AS185" s="312" t="s">
        <v>463</v>
      </c>
      <c r="AT185" s="338" t="s">
        <v>463</v>
      </c>
      <c r="AU185" s="338" t="s">
        <v>463</v>
      </c>
      <c r="AV185" s="338" t="s">
        <v>463</v>
      </c>
      <c r="AW185" s="338" t="s">
        <v>463</v>
      </c>
      <c r="AX185" s="344" t="s">
        <v>463</v>
      </c>
      <c r="AY185" s="214" t="s">
        <v>463</v>
      </c>
      <c r="AZ185" s="214" t="s">
        <v>463</v>
      </c>
      <c r="BA185" s="216" t="s">
        <v>463</v>
      </c>
      <c r="BB185" s="198"/>
    </row>
    <row r="186" spans="1:54" ht="21.6" customHeight="1" x14ac:dyDescent="0.3">
      <c r="A186" s="417" t="s">
        <v>366</v>
      </c>
      <c r="B186" s="414" t="s">
        <v>376</v>
      </c>
      <c r="C186" s="414" t="s">
        <v>382</v>
      </c>
      <c r="D186" s="198" t="s">
        <v>41</v>
      </c>
      <c r="E186" s="189">
        <f>E188+E189</f>
        <v>1684.6</v>
      </c>
      <c r="F186" s="189">
        <f>F188+F189</f>
        <v>1035.0999999999999</v>
      </c>
      <c r="G186" s="217">
        <f t="shared" si="64"/>
        <v>0.61444853377656417</v>
      </c>
      <c r="H186" s="190"/>
      <c r="I186" s="207">
        <f>I188+I189</f>
        <v>4.4000000000000004</v>
      </c>
      <c r="J186" s="190"/>
      <c r="K186" s="190"/>
      <c r="L186" s="207">
        <f>L188+L189</f>
        <v>110.9</v>
      </c>
      <c r="M186" s="190"/>
      <c r="N186" s="196" t="s">
        <v>463</v>
      </c>
      <c r="O186" s="194" t="s">
        <v>463</v>
      </c>
      <c r="P186" s="217" t="s">
        <v>463</v>
      </c>
      <c r="Q186" s="196" t="s">
        <v>463</v>
      </c>
      <c r="R186" s="194" t="s">
        <v>463</v>
      </c>
      <c r="S186" s="217" t="s">
        <v>463</v>
      </c>
      <c r="T186" s="274" t="s">
        <v>463</v>
      </c>
      <c r="U186" s="274" t="s">
        <v>463</v>
      </c>
      <c r="V186" s="275" t="s">
        <v>463</v>
      </c>
      <c r="W186" s="276" t="s">
        <v>463</v>
      </c>
      <c r="X186" s="274" t="s">
        <v>463</v>
      </c>
      <c r="Y186" s="275" t="s">
        <v>463</v>
      </c>
      <c r="Z186" s="196" t="s">
        <v>463</v>
      </c>
      <c r="AA186" s="190" t="s">
        <v>463</v>
      </c>
      <c r="AB186" s="190" t="s">
        <v>463</v>
      </c>
      <c r="AC186" s="194" t="s">
        <v>463</v>
      </c>
      <c r="AD186" s="217" t="s">
        <v>463</v>
      </c>
      <c r="AE186" s="196" t="s">
        <v>463</v>
      </c>
      <c r="AF186" s="190" t="s">
        <v>463</v>
      </c>
      <c r="AG186" s="190" t="s">
        <v>463</v>
      </c>
      <c r="AH186" s="194" t="s">
        <v>463</v>
      </c>
      <c r="AI186" s="217" t="s">
        <v>463</v>
      </c>
      <c r="AJ186" s="196" t="s">
        <v>463</v>
      </c>
      <c r="AK186" s="190" t="s">
        <v>463</v>
      </c>
      <c r="AL186" s="190" t="s">
        <v>463</v>
      </c>
      <c r="AM186" s="194" t="s">
        <v>463</v>
      </c>
      <c r="AN186" s="217" t="s">
        <v>463</v>
      </c>
      <c r="AO186" s="311" t="s">
        <v>463</v>
      </c>
      <c r="AP186" s="311" t="s">
        <v>463</v>
      </c>
      <c r="AQ186" s="311" t="s">
        <v>463</v>
      </c>
      <c r="AR186" s="311" t="s">
        <v>463</v>
      </c>
      <c r="AS186" s="312" t="s">
        <v>463</v>
      </c>
      <c r="AT186" s="338" t="s">
        <v>463</v>
      </c>
      <c r="AU186" s="338" t="s">
        <v>463</v>
      </c>
      <c r="AV186" s="338" t="s">
        <v>463</v>
      </c>
      <c r="AW186" s="338" t="s">
        <v>463</v>
      </c>
      <c r="AX186" s="344" t="s">
        <v>463</v>
      </c>
      <c r="AY186" s="214" t="s">
        <v>463</v>
      </c>
      <c r="AZ186" s="214" t="s">
        <v>463</v>
      </c>
      <c r="BA186" s="216" t="s">
        <v>463</v>
      </c>
      <c r="BB186" s="198"/>
    </row>
    <row r="187" spans="1:54" ht="59.35" customHeight="1" x14ac:dyDescent="0.3">
      <c r="A187" s="417"/>
      <c r="B187" s="414"/>
      <c r="C187" s="414"/>
      <c r="D187" s="202" t="s">
        <v>2</v>
      </c>
      <c r="E187" s="189"/>
      <c r="F187" s="189" t="s">
        <v>441</v>
      </c>
      <c r="G187" s="217" t="e">
        <f t="shared" si="64"/>
        <v>#VALUE!</v>
      </c>
      <c r="H187" s="190"/>
      <c r="I187" s="207"/>
      <c r="J187" s="190"/>
      <c r="K187" s="190"/>
      <c r="L187" s="207"/>
      <c r="M187" s="190"/>
      <c r="N187" s="196" t="s">
        <v>463</v>
      </c>
      <c r="O187" s="194" t="s">
        <v>463</v>
      </c>
      <c r="P187" s="217" t="s">
        <v>463</v>
      </c>
      <c r="Q187" s="196" t="s">
        <v>463</v>
      </c>
      <c r="R187" s="194" t="s">
        <v>463</v>
      </c>
      <c r="S187" s="217" t="s">
        <v>463</v>
      </c>
      <c r="T187" s="274" t="s">
        <v>463</v>
      </c>
      <c r="U187" s="274" t="s">
        <v>463</v>
      </c>
      <c r="V187" s="275" t="s">
        <v>463</v>
      </c>
      <c r="W187" s="276" t="s">
        <v>463</v>
      </c>
      <c r="X187" s="274" t="s">
        <v>463</v>
      </c>
      <c r="Y187" s="275" t="s">
        <v>463</v>
      </c>
      <c r="Z187" s="196" t="s">
        <v>463</v>
      </c>
      <c r="AA187" s="190" t="s">
        <v>463</v>
      </c>
      <c r="AB187" s="190" t="s">
        <v>463</v>
      </c>
      <c r="AC187" s="194" t="s">
        <v>463</v>
      </c>
      <c r="AD187" s="217" t="s">
        <v>463</v>
      </c>
      <c r="AE187" s="196" t="s">
        <v>463</v>
      </c>
      <c r="AF187" s="190" t="s">
        <v>463</v>
      </c>
      <c r="AG187" s="190" t="s">
        <v>463</v>
      </c>
      <c r="AH187" s="194" t="s">
        <v>463</v>
      </c>
      <c r="AI187" s="217" t="s">
        <v>463</v>
      </c>
      <c r="AJ187" s="196" t="s">
        <v>463</v>
      </c>
      <c r="AK187" s="190" t="s">
        <v>463</v>
      </c>
      <c r="AL187" s="190" t="s">
        <v>463</v>
      </c>
      <c r="AM187" s="194" t="s">
        <v>463</v>
      </c>
      <c r="AN187" s="217" t="s">
        <v>463</v>
      </c>
      <c r="AO187" s="311" t="s">
        <v>463</v>
      </c>
      <c r="AP187" s="311" t="s">
        <v>463</v>
      </c>
      <c r="AQ187" s="311" t="s">
        <v>463</v>
      </c>
      <c r="AR187" s="311" t="s">
        <v>463</v>
      </c>
      <c r="AS187" s="312" t="s">
        <v>463</v>
      </c>
      <c r="AT187" s="338" t="s">
        <v>463</v>
      </c>
      <c r="AU187" s="338" t="s">
        <v>463</v>
      </c>
      <c r="AV187" s="338" t="s">
        <v>463</v>
      </c>
      <c r="AW187" s="338" t="s">
        <v>463</v>
      </c>
      <c r="AX187" s="344" t="s">
        <v>463</v>
      </c>
      <c r="AY187" s="214" t="s">
        <v>463</v>
      </c>
      <c r="AZ187" s="214" t="s">
        <v>463</v>
      </c>
      <c r="BA187" s="216" t="s">
        <v>463</v>
      </c>
      <c r="BB187" s="198"/>
    </row>
    <row r="188" spans="1:54" ht="25.2" customHeight="1" x14ac:dyDescent="0.3">
      <c r="A188" s="417"/>
      <c r="B188" s="414"/>
      <c r="C188" s="414"/>
      <c r="D188" s="202" t="s">
        <v>43</v>
      </c>
      <c r="E188" s="186">
        <v>1512.6</v>
      </c>
      <c r="F188" s="189">
        <v>895.6</v>
      </c>
      <c r="G188" s="217">
        <f t="shared" si="64"/>
        <v>0.59209308475472699</v>
      </c>
      <c r="H188" s="190"/>
      <c r="I188" s="207">
        <v>4.4000000000000004</v>
      </c>
      <c r="J188" s="190"/>
      <c r="K188" s="190"/>
      <c r="L188" s="207">
        <v>110.9</v>
      </c>
      <c r="M188" s="190"/>
      <c r="N188" s="196" t="s">
        <v>463</v>
      </c>
      <c r="O188" s="194" t="s">
        <v>463</v>
      </c>
      <c r="P188" s="217" t="s">
        <v>463</v>
      </c>
      <c r="Q188" s="196" t="s">
        <v>463</v>
      </c>
      <c r="R188" s="194" t="s">
        <v>463</v>
      </c>
      <c r="S188" s="217" t="s">
        <v>463</v>
      </c>
      <c r="T188" s="274" t="s">
        <v>463</v>
      </c>
      <c r="U188" s="274" t="s">
        <v>463</v>
      </c>
      <c r="V188" s="275" t="s">
        <v>463</v>
      </c>
      <c r="W188" s="276" t="s">
        <v>463</v>
      </c>
      <c r="X188" s="274" t="s">
        <v>463</v>
      </c>
      <c r="Y188" s="275" t="s">
        <v>463</v>
      </c>
      <c r="Z188" s="196" t="s">
        <v>463</v>
      </c>
      <c r="AA188" s="190" t="s">
        <v>463</v>
      </c>
      <c r="AB188" s="190" t="s">
        <v>463</v>
      </c>
      <c r="AC188" s="194" t="s">
        <v>463</v>
      </c>
      <c r="AD188" s="217" t="s">
        <v>463</v>
      </c>
      <c r="AE188" s="196" t="s">
        <v>463</v>
      </c>
      <c r="AF188" s="190" t="s">
        <v>463</v>
      </c>
      <c r="AG188" s="190" t="s">
        <v>463</v>
      </c>
      <c r="AH188" s="194" t="s">
        <v>463</v>
      </c>
      <c r="AI188" s="217" t="s">
        <v>463</v>
      </c>
      <c r="AJ188" s="196" t="s">
        <v>463</v>
      </c>
      <c r="AK188" s="190" t="s">
        <v>463</v>
      </c>
      <c r="AL188" s="190" t="s">
        <v>463</v>
      </c>
      <c r="AM188" s="194" t="s">
        <v>463</v>
      </c>
      <c r="AN188" s="217" t="s">
        <v>463</v>
      </c>
      <c r="AO188" s="311" t="s">
        <v>463</v>
      </c>
      <c r="AP188" s="311" t="s">
        <v>463</v>
      </c>
      <c r="AQ188" s="311" t="s">
        <v>463</v>
      </c>
      <c r="AR188" s="311" t="s">
        <v>463</v>
      </c>
      <c r="AS188" s="312" t="s">
        <v>463</v>
      </c>
      <c r="AT188" s="338" t="s">
        <v>463</v>
      </c>
      <c r="AU188" s="338" t="s">
        <v>463</v>
      </c>
      <c r="AV188" s="338" t="s">
        <v>463</v>
      </c>
      <c r="AW188" s="338" t="s">
        <v>463</v>
      </c>
      <c r="AX188" s="344" t="s">
        <v>463</v>
      </c>
      <c r="AY188" s="214" t="s">
        <v>463</v>
      </c>
      <c r="AZ188" s="214" t="s">
        <v>463</v>
      </c>
      <c r="BA188" s="216" t="s">
        <v>463</v>
      </c>
      <c r="BB188" s="198"/>
    </row>
    <row r="189" spans="1:54" ht="37.9" customHeight="1" x14ac:dyDescent="0.3">
      <c r="A189" s="417"/>
      <c r="B189" s="414"/>
      <c r="C189" s="414"/>
      <c r="D189" s="202" t="s">
        <v>274</v>
      </c>
      <c r="E189" s="186">
        <v>172</v>
      </c>
      <c r="F189" s="189">
        <v>139.5</v>
      </c>
      <c r="G189" s="217">
        <f t="shared" si="64"/>
        <v>0.81104651162790697</v>
      </c>
      <c r="H189" s="190"/>
      <c r="I189" s="209"/>
      <c r="J189" s="190"/>
      <c r="K189" s="190"/>
      <c r="L189" s="207"/>
      <c r="M189" s="190"/>
      <c r="N189" s="196" t="s">
        <v>463</v>
      </c>
      <c r="O189" s="194" t="s">
        <v>463</v>
      </c>
      <c r="P189" s="217" t="s">
        <v>463</v>
      </c>
      <c r="Q189" s="196" t="s">
        <v>463</v>
      </c>
      <c r="R189" s="194" t="s">
        <v>463</v>
      </c>
      <c r="S189" s="217" t="s">
        <v>463</v>
      </c>
      <c r="T189" s="274" t="s">
        <v>463</v>
      </c>
      <c r="U189" s="274" t="s">
        <v>463</v>
      </c>
      <c r="V189" s="275" t="s">
        <v>463</v>
      </c>
      <c r="W189" s="276" t="s">
        <v>463</v>
      </c>
      <c r="X189" s="274" t="s">
        <v>463</v>
      </c>
      <c r="Y189" s="275" t="s">
        <v>463</v>
      </c>
      <c r="Z189" s="196" t="s">
        <v>463</v>
      </c>
      <c r="AA189" s="190" t="s">
        <v>463</v>
      </c>
      <c r="AB189" s="190" t="s">
        <v>463</v>
      </c>
      <c r="AC189" s="194" t="s">
        <v>463</v>
      </c>
      <c r="AD189" s="217" t="s">
        <v>463</v>
      </c>
      <c r="AE189" s="196" t="s">
        <v>463</v>
      </c>
      <c r="AF189" s="190" t="s">
        <v>463</v>
      </c>
      <c r="AG189" s="190" t="s">
        <v>463</v>
      </c>
      <c r="AH189" s="194" t="s">
        <v>463</v>
      </c>
      <c r="AI189" s="217" t="s">
        <v>463</v>
      </c>
      <c r="AJ189" s="196" t="s">
        <v>463</v>
      </c>
      <c r="AK189" s="190" t="s">
        <v>463</v>
      </c>
      <c r="AL189" s="190" t="s">
        <v>463</v>
      </c>
      <c r="AM189" s="194" t="s">
        <v>463</v>
      </c>
      <c r="AN189" s="217" t="s">
        <v>463</v>
      </c>
      <c r="AO189" s="311" t="s">
        <v>463</v>
      </c>
      <c r="AP189" s="311" t="s">
        <v>463</v>
      </c>
      <c r="AQ189" s="311" t="s">
        <v>463</v>
      </c>
      <c r="AR189" s="311" t="s">
        <v>463</v>
      </c>
      <c r="AS189" s="312" t="s">
        <v>463</v>
      </c>
      <c r="AT189" s="338" t="s">
        <v>463</v>
      </c>
      <c r="AU189" s="338" t="s">
        <v>463</v>
      </c>
      <c r="AV189" s="338" t="s">
        <v>463</v>
      </c>
      <c r="AW189" s="338" t="s">
        <v>463</v>
      </c>
      <c r="AX189" s="344" t="s">
        <v>463</v>
      </c>
      <c r="AY189" s="214" t="s">
        <v>463</v>
      </c>
      <c r="AZ189" s="214" t="s">
        <v>463</v>
      </c>
      <c r="BA189" s="216" t="s">
        <v>463</v>
      </c>
      <c r="BB189" s="198"/>
    </row>
    <row r="190" spans="1:54" ht="25.2" customHeight="1" x14ac:dyDescent="0.3">
      <c r="A190" s="417" t="s">
        <v>367</v>
      </c>
      <c r="B190" s="414" t="s">
        <v>377</v>
      </c>
      <c r="C190" s="414" t="s">
        <v>382</v>
      </c>
      <c r="D190" s="198" t="s">
        <v>41</v>
      </c>
      <c r="E190" s="189">
        <f>E192+E193</f>
        <v>853.09999999999991</v>
      </c>
      <c r="F190" s="189">
        <f>F192+F193</f>
        <v>532.9</v>
      </c>
      <c r="G190" s="217">
        <f t="shared" si="64"/>
        <v>0.62466299378736379</v>
      </c>
      <c r="H190" s="190"/>
      <c r="I190" s="207">
        <f>I192+I193</f>
        <v>0</v>
      </c>
      <c r="J190" s="190"/>
      <c r="K190" s="190"/>
      <c r="L190" s="207">
        <f>L192+L193</f>
        <v>50</v>
      </c>
      <c r="M190" s="190"/>
      <c r="N190" s="196" t="s">
        <v>463</v>
      </c>
      <c r="O190" s="194" t="s">
        <v>463</v>
      </c>
      <c r="P190" s="217" t="s">
        <v>463</v>
      </c>
      <c r="Q190" s="196" t="s">
        <v>463</v>
      </c>
      <c r="R190" s="194" t="s">
        <v>463</v>
      </c>
      <c r="S190" s="217" t="s">
        <v>463</v>
      </c>
      <c r="T190" s="274" t="s">
        <v>463</v>
      </c>
      <c r="U190" s="274" t="s">
        <v>463</v>
      </c>
      <c r="V190" s="275" t="s">
        <v>463</v>
      </c>
      <c r="W190" s="276" t="s">
        <v>463</v>
      </c>
      <c r="X190" s="274" t="s">
        <v>463</v>
      </c>
      <c r="Y190" s="275" t="s">
        <v>463</v>
      </c>
      <c r="Z190" s="196" t="s">
        <v>463</v>
      </c>
      <c r="AA190" s="190" t="s">
        <v>463</v>
      </c>
      <c r="AB190" s="190" t="s">
        <v>463</v>
      </c>
      <c r="AC190" s="194" t="s">
        <v>463</v>
      </c>
      <c r="AD190" s="217" t="s">
        <v>463</v>
      </c>
      <c r="AE190" s="196" t="s">
        <v>463</v>
      </c>
      <c r="AF190" s="190" t="s">
        <v>463</v>
      </c>
      <c r="AG190" s="190" t="s">
        <v>463</v>
      </c>
      <c r="AH190" s="194" t="s">
        <v>463</v>
      </c>
      <c r="AI190" s="217" t="s">
        <v>463</v>
      </c>
      <c r="AJ190" s="196" t="s">
        <v>463</v>
      </c>
      <c r="AK190" s="190" t="s">
        <v>463</v>
      </c>
      <c r="AL190" s="190" t="s">
        <v>463</v>
      </c>
      <c r="AM190" s="194" t="s">
        <v>463</v>
      </c>
      <c r="AN190" s="217" t="s">
        <v>463</v>
      </c>
      <c r="AO190" s="311" t="s">
        <v>463</v>
      </c>
      <c r="AP190" s="311" t="s">
        <v>463</v>
      </c>
      <c r="AQ190" s="311" t="s">
        <v>463</v>
      </c>
      <c r="AR190" s="311" t="s">
        <v>463</v>
      </c>
      <c r="AS190" s="312" t="s">
        <v>463</v>
      </c>
      <c r="AT190" s="338" t="s">
        <v>463</v>
      </c>
      <c r="AU190" s="338" t="s">
        <v>463</v>
      </c>
      <c r="AV190" s="338" t="s">
        <v>463</v>
      </c>
      <c r="AW190" s="338" t="s">
        <v>463</v>
      </c>
      <c r="AX190" s="344" t="s">
        <v>463</v>
      </c>
      <c r="AY190" s="214" t="s">
        <v>463</v>
      </c>
      <c r="AZ190" s="214" t="s">
        <v>463</v>
      </c>
      <c r="BA190" s="216" t="s">
        <v>463</v>
      </c>
      <c r="BB190" s="198"/>
    </row>
    <row r="191" spans="1:54" ht="36" customHeight="1" x14ac:dyDescent="0.3">
      <c r="A191" s="417"/>
      <c r="B191" s="414"/>
      <c r="C191" s="414"/>
      <c r="D191" s="202" t="s">
        <v>2</v>
      </c>
      <c r="E191" s="189"/>
      <c r="F191" s="189"/>
      <c r="G191" s="217"/>
      <c r="H191" s="190"/>
      <c r="I191" s="207"/>
      <c r="J191" s="190"/>
      <c r="K191" s="190"/>
      <c r="L191" s="207"/>
      <c r="M191" s="190"/>
      <c r="N191" s="196" t="s">
        <v>463</v>
      </c>
      <c r="O191" s="194" t="s">
        <v>463</v>
      </c>
      <c r="P191" s="217" t="s">
        <v>463</v>
      </c>
      <c r="Q191" s="196" t="s">
        <v>463</v>
      </c>
      <c r="R191" s="194" t="s">
        <v>463</v>
      </c>
      <c r="S191" s="217" t="s">
        <v>463</v>
      </c>
      <c r="T191" s="274" t="s">
        <v>463</v>
      </c>
      <c r="U191" s="274" t="s">
        <v>463</v>
      </c>
      <c r="V191" s="275" t="s">
        <v>463</v>
      </c>
      <c r="W191" s="276" t="s">
        <v>463</v>
      </c>
      <c r="X191" s="274" t="s">
        <v>463</v>
      </c>
      <c r="Y191" s="275" t="s">
        <v>463</v>
      </c>
      <c r="Z191" s="196" t="s">
        <v>463</v>
      </c>
      <c r="AA191" s="190" t="s">
        <v>463</v>
      </c>
      <c r="AB191" s="190" t="s">
        <v>463</v>
      </c>
      <c r="AC191" s="194" t="s">
        <v>463</v>
      </c>
      <c r="AD191" s="217" t="s">
        <v>463</v>
      </c>
      <c r="AE191" s="196" t="s">
        <v>463</v>
      </c>
      <c r="AF191" s="190" t="s">
        <v>463</v>
      </c>
      <c r="AG191" s="190" t="s">
        <v>463</v>
      </c>
      <c r="AH191" s="194" t="s">
        <v>463</v>
      </c>
      <c r="AI191" s="217" t="s">
        <v>463</v>
      </c>
      <c r="AJ191" s="196" t="s">
        <v>463</v>
      </c>
      <c r="AK191" s="190" t="s">
        <v>463</v>
      </c>
      <c r="AL191" s="190" t="s">
        <v>463</v>
      </c>
      <c r="AM191" s="194" t="s">
        <v>463</v>
      </c>
      <c r="AN191" s="217" t="s">
        <v>463</v>
      </c>
      <c r="AO191" s="311" t="s">
        <v>463</v>
      </c>
      <c r="AP191" s="311" t="s">
        <v>463</v>
      </c>
      <c r="AQ191" s="311" t="s">
        <v>463</v>
      </c>
      <c r="AR191" s="311" t="s">
        <v>463</v>
      </c>
      <c r="AS191" s="312" t="s">
        <v>463</v>
      </c>
      <c r="AT191" s="338" t="s">
        <v>463</v>
      </c>
      <c r="AU191" s="338" t="s">
        <v>463</v>
      </c>
      <c r="AV191" s="338" t="s">
        <v>463</v>
      </c>
      <c r="AW191" s="338" t="s">
        <v>463</v>
      </c>
      <c r="AX191" s="344" t="s">
        <v>463</v>
      </c>
      <c r="AY191" s="214" t="s">
        <v>463</v>
      </c>
      <c r="AZ191" s="214" t="s">
        <v>463</v>
      </c>
      <c r="BA191" s="216" t="s">
        <v>463</v>
      </c>
      <c r="BB191" s="198"/>
    </row>
    <row r="192" spans="1:54" ht="25.2" customHeight="1" x14ac:dyDescent="0.3">
      <c r="A192" s="417"/>
      <c r="B192" s="414"/>
      <c r="C192" s="414"/>
      <c r="D192" s="202" t="s">
        <v>43</v>
      </c>
      <c r="E192" s="186">
        <v>417.7</v>
      </c>
      <c r="F192" s="189">
        <v>106.6</v>
      </c>
      <c r="G192" s="217">
        <f t="shared" si="64"/>
        <v>0.25520708642566436</v>
      </c>
      <c r="H192" s="190"/>
      <c r="I192" s="207">
        <v>0</v>
      </c>
      <c r="J192" s="190"/>
      <c r="K192" s="190"/>
      <c r="L192" s="207">
        <v>50</v>
      </c>
      <c r="M192" s="190"/>
      <c r="N192" s="196" t="s">
        <v>463</v>
      </c>
      <c r="O192" s="194" t="s">
        <v>463</v>
      </c>
      <c r="P192" s="217" t="s">
        <v>463</v>
      </c>
      <c r="Q192" s="196" t="s">
        <v>463</v>
      </c>
      <c r="R192" s="194" t="s">
        <v>463</v>
      </c>
      <c r="S192" s="217" t="s">
        <v>463</v>
      </c>
      <c r="T192" s="274" t="s">
        <v>463</v>
      </c>
      <c r="U192" s="274" t="s">
        <v>463</v>
      </c>
      <c r="V192" s="275" t="s">
        <v>463</v>
      </c>
      <c r="W192" s="276" t="s">
        <v>463</v>
      </c>
      <c r="X192" s="274" t="s">
        <v>463</v>
      </c>
      <c r="Y192" s="275" t="s">
        <v>463</v>
      </c>
      <c r="Z192" s="196" t="s">
        <v>463</v>
      </c>
      <c r="AA192" s="190" t="s">
        <v>463</v>
      </c>
      <c r="AB192" s="190" t="s">
        <v>463</v>
      </c>
      <c r="AC192" s="194" t="s">
        <v>463</v>
      </c>
      <c r="AD192" s="217" t="s">
        <v>463</v>
      </c>
      <c r="AE192" s="196" t="s">
        <v>463</v>
      </c>
      <c r="AF192" s="190" t="s">
        <v>463</v>
      </c>
      <c r="AG192" s="190" t="s">
        <v>463</v>
      </c>
      <c r="AH192" s="194" t="s">
        <v>463</v>
      </c>
      <c r="AI192" s="217" t="s">
        <v>463</v>
      </c>
      <c r="AJ192" s="196" t="s">
        <v>463</v>
      </c>
      <c r="AK192" s="190" t="s">
        <v>463</v>
      </c>
      <c r="AL192" s="190" t="s">
        <v>463</v>
      </c>
      <c r="AM192" s="194" t="s">
        <v>463</v>
      </c>
      <c r="AN192" s="217" t="s">
        <v>463</v>
      </c>
      <c r="AO192" s="311" t="s">
        <v>463</v>
      </c>
      <c r="AP192" s="311" t="s">
        <v>463</v>
      </c>
      <c r="AQ192" s="311" t="s">
        <v>463</v>
      </c>
      <c r="AR192" s="311" t="s">
        <v>463</v>
      </c>
      <c r="AS192" s="312" t="s">
        <v>463</v>
      </c>
      <c r="AT192" s="338" t="s">
        <v>463</v>
      </c>
      <c r="AU192" s="338" t="s">
        <v>463</v>
      </c>
      <c r="AV192" s="338" t="s">
        <v>463</v>
      </c>
      <c r="AW192" s="338" t="s">
        <v>463</v>
      </c>
      <c r="AX192" s="344" t="s">
        <v>463</v>
      </c>
      <c r="AY192" s="214" t="s">
        <v>463</v>
      </c>
      <c r="AZ192" s="214" t="s">
        <v>463</v>
      </c>
      <c r="BA192" s="216" t="s">
        <v>463</v>
      </c>
      <c r="BB192" s="198"/>
    </row>
    <row r="193" spans="1:54" ht="36" customHeight="1" x14ac:dyDescent="0.3">
      <c r="A193" s="417"/>
      <c r="B193" s="414"/>
      <c r="C193" s="414"/>
      <c r="D193" s="202" t="s">
        <v>274</v>
      </c>
      <c r="E193" s="186">
        <v>435.4</v>
      </c>
      <c r="F193" s="189">
        <f>226.3+200</f>
        <v>426.3</v>
      </c>
      <c r="G193" s="217">
        <f t="shared" si="64"/>
        <v>0.97909967845659174</v>
      </c>
      <c r="H193" s="190"/>
      <c r="I193" s="207"/>
      <c r="J193" s="190"/>
      <c r="K193" s="190"/>
      <c r="L193" s="207"/>
      <c r="M193" s="190"/>
      <c r="N193" s="196" t="s">
        <v>463</v>
      </c>
      <c r="O193" s="194" t="s">
        <v>463</v>
      </c>
      <c r="P193" s="217" t="s">
        <v>463</v>
      </c>
      <c r="Q193" s="196" t="s">
        <v>463</v>
      </c>
      <c r="R193" s="194" t="s">
        <v>463</v>
      </c>
      <c r="S193" s="217" t="s">
        <v>463</v>
      </c>
      <c r="T193" s="274" t="s">
        <v>463</v>
      </c>
      <c r="U193" s="274" t="s">
        <v>463</v>
      </c>
      <c r="V193" s="275" t="s">
        <v>463</v>
      </c>
      <c r="W193" s="276" t="s">
        <v>463</v>
      </c>
      <c r="X193" s="274" t="s">
        <v>463</v>
      </c>
      <c r="Y193" s="275" t="s">
        <v>463</v>
      </c>
      <c r="Z193" s="196" t="s">
        <v>463</v>
      </c>
      <c r="AA193" s="190" t="s">
        <v>463</v>
      </c>
      <c r="AB193" s="190" t="s">
        <v>463</v>
      </c>
      <c r="AC193" s="194" t="s">
        <v>463</v>
      </c>
      <c r="AD193" s="217" t="s">
        <v>463</v>
      </c>
      <c r="AE193" s="196" t="s">
        <v>463</v>
      </c>
      <c r="AF193" s="190" t="s">
        <v>463</v>
      </c>
      <c r="AG193" s="190" t="s">
        <v>463</v>
      </c>
      <c r="AH193" s="194" t="s">
        <v>463</v>
      </c>
      <c r="AI193" s="217" t="s">
        <v>463</v>
      </c>
      <c r="AJ193" s="196" t="s">
        <v>463</v>
      </c>
      <c r="AK193" s="190" t="s">
        <v>463</v>
      </c>
      <c r="AL193" s="190" t="s">
        <v>463</v>
      </c>
      <c r="AM193" s="194" t="s">
        <v>463</v>
      </c>
      <c r="AN193" s="217" t="s">
        <v>463</v>
      </c>
      <c r="AO193" s="311" t="s">
        <v>463</v>
      </c>
      <c r="AP193" s="311" t="s">
        <v>463</v>
      </c>
      <c r="AQ193" s="311" t="s">
        <v>463</v>
      </c>
      <c r="AR193" s="311" t="s">
        <v>463</v>
      </c>
      <c r="AS193" s="312" t="s">
        <v>463</v>
      </c>
      <c r="AT193" s="338" t="s">
        <v>463</v>
      </c>
      <c r="AU193" s="338" t="s">
        <v>463</v>
      </c>
      <c r="AV193" s="338" t="s">
        <v>463</v>
      </c>
      <c r="AW193" s="338" t="s">
        <v>463</v>
      </c>
      <c r="AX193" s="344" t="s">
        <v>463</v>
      </c>
      <c r="AY193" s="214" t="s">
        <v>463</v>
      </c>
      <c r="AZ193" s="214" t="s">
        <v>463</v>
      </c>
      <c r="BA193" s="216" t="s">
        <v>463</v>
      </c>
      <c r="BB193" s="198"/>
    </row>
    <row r="194" spans="1:54" ht="25.2" customHeight="1" x14ac:dyDescent="0.3">
      <c r="A194" s="417" t="s">
        <v>368</v>
      </c>
      <c r="B194" s="414" t="s">
        <v>378</v>
      </c>
      <c r="C194" s="414" t="s">
        <v>381</v>
      </c>
      <c r="D194" s="198" t="s">
        <v>41</v>
      </c>
      <c r="E194" s="186">
        <f>E196+E197</f>
        <v>26596.7</v>
      </c>
      <c r="F194" s="186">
        <f>F196+F197</f>
        <v>20483.900000000001</v>
      </c>
      <c r="G194" s="217">
        <f t="shared" si="64"/>
        <v>0.77016697560223635</v>
      </c>
      <c r="H194" s="190"/>
      <c r="I194" s="208">
        <f>I196+I197</f>
        <v>848.5</v>
      </c>
      <c r="J194" s="190"/>
      <c r="K194" s="190"/>
      <c r="L194" s="208">
        <f>L196+L197</f>
        <v>1566.8</v>
      </c>
      <c r="M194" s="190"/>
      <c r="N194" s="196" t="s">
        <v>463</v>
      </c>
      <c r="O194" s="194" t="s">
        <v>463</v>
      </c>
      <c r="P194" s="217" t="s">
        <v>463</v>
      </c>
      <c r="Q194" s="196" t="s">
        <v>463</v>
      </c>
      <c r="R194" s="194" t="s">
        <v>463</v>
      </c>
      <c r="S194" s="217" t="s">
        <v>463</v>
      </c>
      <c r="T194" s="274" t="s">
        <v>463</v>
      </c>
      <c r="U194" s="274" t="s">
        <v>463</v>
      </c>
      <c r="V194" s="275" t="s">
        <v>463</v>
      </c>
      <c r="W194" s="276" t="s">
        <v>463</v>
      </c>
      <c r="X194" s="274" t="s">
        <v>463</v>
      </c>
      <c r="Y194" s="275" t="s">
        <v>463</v>
      </c>
      <c r="Z194" s="196" t="s">
        <v>463</v>
      </c>
      <c r="AA194" s="190" t="s">
        <v>463</v>
      </c>
      <c r="AB194" s="190" t="s">
        <v>463</v>
      </c>
      <c r="AC194" s="194" t="s">
        <v>463</v>
      </c>
      <c r="AD194" s="217" t="s">
        <v>463</v>
      </c>
      <c r="AE194" s="196" t="s">
        <v>463</v>
      </c>
      <c r="AF194" s="190" t="s">
        <v>463</v>
      </c>
      <c r="AG194" s="190" t="s">
        <v>463</v>
      </c>
      <c r="AH194" s="194" t="s">
        <v>463</v>
      </c>
      <c r="AI194" s="217" t="s">
        <v>463</v>
      </c>
      <c r="AJ194" s="196" t="s">
        <v>463</v>
      </c>
      <c r="AK194" s="190" t="s">
        <v>463</v>
      </c>
      <c r="AL194" s="190" t="s">
        <v>463</v>
      </c>
      <c r="AM194" s="194" t="s">
        <v>463</v>
      </c>
      <c r="AN194" s="217" t="s">
        <v>463</v>
      </c>
      <c r="AO194" s="311" t="s">
        <v>463</v>
      </c>
      <c r="AP194" s="311" t="s">
        <v>463</v>
      </c>
      <c r="AQ194" s="311" t="s">
        <v>463</v>
      </c>
      <c r="AR194" s="311" t="s">
        <v>463</v>
      </c>
      <c r="AS194" s="312" t="s">
        <v>463</v>
      </c>
      <c r="AT194" s="338" t="s">
        <v>463</v>
      </c>
      <c r="AU194" s="338" t="s">
        <v>463</v>
      </c>
      <c r="AV194" s="338" t="s">
        <v>463</v>
      </c>
      <c r="AW194" s="338" t="s">
        <v>463</v>
      </c>
      <c r="AX194" s="344" t="s">
        <v>463</v>
      </c>
      <c r="AY194" s="214" t="s">
        <v>463</v>
      </c>
      <c r="AZ194" s="214" t="s">
        <v>463</v>
      </c>
      <c r="BA194" s="216" t="s">
        <v>463</v>
      </c>
      <c r="BB194" s="198"/>
    </row>
    <row r="195" spans="1:54" ht="57" customHeight="1" x14ac:dyDescent="0.3">
      <c r="A195" s="417"/>
      <c r="B195" s="414"/>
      <c r="C195" s="414"/>
      <c r="D195" s="202" t="s">
        <v>2</v>
      </c>
      <c r="E195" s="189"/>
      <c r="F195" s="189">
        <f t="shared" ref="F195:F203" si="66">I195</f>
        <v>0</v>
      </c>
      <c r="G195" s="217" t="e">
        <f t="shared" si="64"/>
        <v>#DIV/0!</v>
      </c>
      <c r="H195" s="190"/>
      <c r="I195" s="207"/>
      <c r="J195" s="190"/>
      <c r="K195" s="190"/>
      <c r="L195" s="207"/>
      <c r="M195" s="190"/>
      <c r="N195" s="196" t="s">
        <v>463</v>
      </c>
      <c r="O195" s="194" t="s">
        <v>463</v>
      </c>
      <c r="P195" s="217" t="s">
        <v>463</v>
      </c>
      <c r="Q195" s="196" t="s">
        <v>463</v>
      </c>
      <c r="R195" s="194" t="s">
        <v>463</v>
      </c>
      <c r="S195" s="217" t="s">
        <v>463</v>
      </c>
      <c r="T195" s="274" t="s">
        <v>463</v>
      </c>
      <c r="U195" s="274" t="s">
        <v>463</v>
      </c>
      <c r="V195" s="275" t="s">
        <v>463</v>
      </c>
      <c r="W195" s="276" t="s">
        <v>463</v>
      </c>
      <c r="X195" s="274" t="s">
        <v>463</v>
      </c>
      <c r="Y195" s="275" t="s">
        <v>463</v>
      </c>
      <c r="Z195" s="196" t="s">
        <v>463</v>
      </c>
      <c r="AA195" s="190" t="s">
        <v>463</v>
      </c>
      <c r="AB195" s="190" t="s">
        <v>463</v>
      </c>
      <c r="AC195" s="194" t="s">
        <v>463</v>
      </c>
      <c r="AD195" s="217" t="s">
        <v>463</v>
      </c>
      <c r="AE195" s="196" t="s">
        <v>463</v>
      </c>
      <c r="AF195" s="190" t="s">
        <v>463</v>
      </c>
      <c r="AG195" s="190" t="s">
        <v>463</v>
      </c>
      <c r="AH195" s="194" t="s">
        <v>463</v>
      </c>
      <c r="AI195" s="217" t="s">
        <v>463</v>
      </c>
      <c r="AJ195" s="196" t="s">
        <v>463</v>
      </c>
      <c r="AK195" s="190" t="s">
        <v>463</v>
      </c>
      <c r="AL195" s="190" t="s">
        <v>463</v>
      </c>
      <c r="AM195" s="194" t="s">
        <v>463</v>
      </c>
      <c r="AN195" s="217" t="s">
        <v>463</v>
      </c>
      <c r="AO195" s="311" t="s">
        <v>463</v>
      </c>
      <c r="AP195" s="311" t="s">
        <v>463</v>
      </c>
      <c r="AQ195" s="311" t="s">
        <v>463</v>
      </c>
      <c r="AR195" s="311" t="s">
        <v>463</v>
      </c>
      <c r="AS195" s="312" t="s">
        <v>463</v>
      </c>
      <c r="AT195" s="338" t="s">
        <v>463</v>
      </c>
      <c r="AU195" s="338" t="s">
        <v>463</v>
      </c>
      <c r="AV195" s="338" t="s">
        <v>463</v>
      </c>
      <c r="AW195" s="338" t="s">
        <v>463</v>
      </c>
      <c r="AX195" s="344" t="s">
        <v>463</v>
      </c>
      <c r="AY195" s="214" t="s">
        <v>463</v>
      </c>
      <c r="AZ195" s="214" t="s">
        <v>463</v>
      </c>
      <c r="BA195" s="216" t="s">
        <v>463</v>
      </c>
      <c r="BB195" s="198"/>
    </row>
    <row r="196" spans="1:54" ht="25.2" customHeight="1" x14ac:dyDescent="0.3">
      <c r="A196" s="417"/>
      <c r="B196" s="414"/>
      <c r="C196" s="414"/>
      <c r="D196" s="202" t="s">
        <v>43</v>
      </c>
      <c r="E196" s="186">
        <v>26596.7</v>
      </c>
      <c r="F196" s="189">
        <v>20483.900000000001</v>
      </c>
      <c r="G196" s="217">
        <f t="shared" si="64"/>
        <v>0.77016697560223635</v>
      </c>
      <c r="H196" s="190"/>
      <c r="I196" s="207">
        <v>848.5</v>
      </c>
      <c r="J196" s="190"/>
      <c r="K196" s="190"/>
      <c r="L196" s="207">
        <v>1566.8</v>
      </c>
      <c r="M196" s="190"/>
      <c r="N196" s="196" t="s">
        <v>463</v>
      </c>
      <c r="O196" s="194" t="s">
        <v>463</v>
      </c>
      <c r="P196" s="217" t="s">
        <v>463</v>
      </c>
      <c r="Q196" s="196" t="s">
        <v>463</v>
      </c>
      <c r="R196" s="194" t="s">
        <v>463</v>
      </c>
      <c r="S196" s="217" t="s">
        <v>463</v>
      </c>
      <c r="T196" s="274" t="s">
        <v>463</v>
      </c>
      <c r="U196" s="274" t="s">
        <v>463</v>
      </c>
      <c r="V196" s="275" t="s">
        <v>463</v>
      </c>
      <c r="W196" s="276" t="s">
        <v>463</v>
      </c>
      <c r="X196" s="274" t="s">
        <v>463</v>
      </c>
      <c r="Y196" s="275" t="s">
        <v>463</v>
      </c>
      <c r="Z196" s="196" t="s">
        <v>463</v>
      </c>
      <c r="AA196" s="190" t="s">
        <v>463</v>
      </c>
      <c r="AB196" s="190" t="s">
        <v>463</v>
      </c>
      <c r="AC196" s="194" t="s">
        <v>463</v>
      </c>
      <c r="AD196" s="217" t="s">
        <v>463</v>
      </c>
      <c r="AE196" s="196" t="s">
        <v>463</v>
      </c>
      <c r="AF196" s="190" t="s">
        <v>463</v>
      </c>
      <c r="AG196" s="190" t="s">
        <v>463</v>
      </c>
      <c r="AH196" s="194" t="s">
        <v>463</v>
      </c>
      <c r="AI196" s="217" t="s">
        <v>463</v>
      </c>
      <c r="AJ196" s="196" t="s">
        <v>463</v>
      </c>
      <c r="AK196" s="190" t="s">
        <v>463</v>
      </c>
      <c r="AL196" s="190" t="s">
        <v>463</v>
      </c>
      <c r="AM196" s="194" t="s">
        <v>463</v>
      </c>
      <c r="AN196" s="217" t="s">
        <v>463</v>
      </c>
      <c r="AO196" s="311" t="s">
        <v>463</v>
      </c>
      <c r="AP196" s="311" t="s">
        <v>463</v>
      </c>
      <c r="AQ196" s="311" t="s">
        <v>463</v>
      </c>
      <c r="AR196" s="311" t="s">
        <v>463</v>
      </c>
      <c r="AS196" s="312" t="s">
        <v>463</v>
      </c>
      <c r="AT196" s="338" t="s">
        <v>463</v>
      </c>
      <c r="AU196" s="338" t="s">
        <v>463</v>
      </c>
      <c r="AV196" s="338" t="s">
        <v>463</v>
      </c>
      <c r="AW196" s="338" t="s">
        <v>463</v>
      </c>
      <c r="AX196" s="344" t="s">
        <v>463</v>
      </c>
      <c r="AY196" s="214" t="s">
        <v>463</v>
      </c>
      <c r="AZ196" s="214" t="s">
        <v>463</v>
      </c>
      <c r="BA196" s="216" t="s">
        <v>463</v>
      </c>
      <c r="BB196" s="198"/>
    </row>
    <row r="197" spans="1:54" ht="31.95" customHeight="1" x14ac:dyDescent="0.3">
      <c r="A197" s="417"/>
      <c r="B197" s="414"/>
      <c r="C197" s="414"/>
      <c r="D197" s="202" t="s">
        <v>274</v>
      </c>
      <c r="E197" s="189"/>
      <c r="F197" s="189"/>
      <c r="G197" s="217"/>
      <c r="H197" s="190"/>
      <c r="I197" s="207"/>
      <c r="J197" s="190"/>
      <c r="K197" s="190"/>
      <c r="L197" s="207"/>
      <c r="M197" s="190"/>
      <c r="N197" s="196" t="s">
        <v>463</v>
      </c>
      <c r="O197" s="194" t="s">
        <v>463</v>
      </c>
      <c r="P197" s="217" t="s">
        <v>463</v>
      </c>
      <c r="Q197" s="196" t="s">
        <v>463</v>
      </c>
      <c r="R197" s="194" t="s">
        <v>463</v>
      </c>
      <c r="S197" s="217" t="s">
        <v>463</v>
      </c>
      <c r="T197" s="274" t="s">
        <v>463</v>
      </c>
      <c r="U197" s="274" t="s">
        <v>463</v>
      </c>
      <c r="V197" s="275" t="s">
        <v>463</v>
      </c>
      <c r="W197" s="276" t="s">
        <v>463</v>
      </c>
      <c r="X197" s="274" t="s">
        <v>463</v>
      </c>
      <c r="Y197" s="275" t="s">
        <v>463</v>
      </c>
      <c r="Z197" s="196" t="s">
        <v>463</v>
      </c>
      <c r="AA197" s="190" t="s">
        <v>463</v>
      </c>
      <c r="AB197" s="190" t="s">
        <v>463</v>
      </c>
      <c r="AC197" s="194" t="s">
        <v>463</v>
      </c>
      <c r="AD197" s="217" t="s">
        <v>463</v>
      </c>
      <c r="AE197" s="196" t="s">
        <v>463</v>
      </c>
      <c r="AF197" s="190" t="s">
        <v>463</v>
      </c>
      <c r="AG197" s="190" t="s">
        <v>463</v>
      </c>
      <c r="AH197" s="194" t="s">
        <v>463</v>
      </c>
      <c r="AI197" s="217" t="s">
        <v>463</v>
      </c>
      <c r="AJ197" s="196" t="s">
        <v>463</v>
      </c>
      <c r="AK197" s="190" t="s">
        <v>463</v>
      </c>
      <c r="AL197" s="190" t="s">
        <v>463</v>
      </c>
      <c r="AM197" s="194" t="s">
        <v>463</v>
      </c>
      <c r="AN197" s="217" t="s">
        <v>463</v>
      </c>
      <c r="AO197" s="311" t="s">
        <v>463</v>
      </c>
      <c r="AP197" s="311" t="s">
        <v>463</v>
      </c>
      <c r="AQ197" s="311" t="s">
        <v>463</v>
      </c>
      <c r="AR197" s="311" t="s">
        <v>463</v>
      </c>
      <c r="AS197" s="312" t="s">
        <v>463</v>
      </c>
      <c r="AT197" s="338" t="s">
        <v>463</v>
      </c>
      <c r="AU197" s="338" t="s">
        <v>463</v>
      </c>
      <c r="AV197" s="338" t="s">
        <v>463</v>
      </c>
      <c r="AW197" s="338" t="s">
        <v>463</v>
      </c>
      <c r="AX197" s="344" t="s">
        <v>463</v>
      </c>
      <c r="AY197" s="214" t="s">
        <v>463</v>
      </c>
      <c r="AZ197" s="214" t="s">
        <v>463</v>
      </c>
      <c r="BA197" s="216" t="s">
        <v>463</v>
      </c>
      <c r="BB197" s="198"/>
    </row>
    <row r="198" spans="1:54" ht="25.2" customHeight="1" x14ac:dyDescent="0.3">
      <c r="A198" s="417" t="s">
        <v>369</v>
      </c>
      <c r="B198" s="414" t="s">
        <v>379</v>
      </c>
      <c r="C198" s="414" t="s">
        <v>381</v>
      </c>
      <c r="D198" s="198" t="s">
        <v>41</v>
      </c>
      <c r="E198" s="189">
        <f>E200+E201</f>
        <v>68</v>
      </c>
      <c r="F198" s="189">
        <f>F200+F201</f>
        <v>60.6</v>
      </c>
      <c r="G198" s="217">
        <f t="shared" si="64"/>
        <v>0.89117647058823535</v>
      </c>
      <c r="H198" s="190"/>
      <c r="I198" s="207">
        <f>I200+I201</f>
        <v>0</v>
      </c>
      <c r="J198" s="190"/>
      <c r="K198" s="190"/>
      <c r="L198" s="207">
        <f>L200+L201</f>
        <v>17.8</v>
      </c>
      <c r="M198" s="190"/>
      <c r="N198" s="196" t="s">
        <v>463</v>
      </c>
      <c r="O198" s="194" t="s">
        <v>463</v>
      </c>
      <c r="P198" s="217" t="s">
        <v>463</v>
      </c>
      <c r="Q198" s="196" t="s">
        <v>463</v>
      </c>
      <c r="R198" s="194" t="s">
        <v>463</v>
      </c>
      <c r="S198" s="217" t="s">
        <v>463</v>
      </c>
      <c r="T198" s="274" t="s">
        <v>463</v>
      </c>
      <c r="U198" s="274" t="s">
        <v>463</v>
      </c>
      <c r="V198" s="275" t="s">
        <v>463</v>
      </c>
      <c r="W198" s="276" t="s">
        <v>463</v>
      </c>
      <c r="X198" s="274" t="s">
        <v>463</v>
      </c>
      <c r="Y198" s="275" t="s">
        <v>463</v>
      </c>
      <c r="Z198" s="196" t="s">
        <v>463</v>
      </c>
      <c r="AA198" s="190" t="s">
        <v>463</v>
      </c>
      <c r="AB198" s="190" t="s">
        <v>463</v>
      </c>
      <c r="AC198" s="194" t="s">
        <v>463</v>
      </c>
      <c r="AD198" s="217" t="s">
        <v>463</v>
      </c>
      <c r="AE198" s="196" t="s">
        <v>463</v>
      </c>
      <c r="AF198" s="190" t="s">
        <v>463</v>
      </c>
      <c r="AG198" s="190" t="s">
        <v>463</v>
      </c>
      <c r="AH198" s="194" t="s">
        <v>463</v>
      </c>
      <c r="AI198" s="217" t="s">
        <v>463</v>
      </c>
      <c r="AJ198" s="196" t="s">
        <v>463</v>
      </c>
      <c r="AK198" s="190" t="s">
        <v>463</v>
      </c>
      <c r="AL198" s="190" t="s">
        <v>463</v>
      </c>
      <c r="AM198" s="194" t="s">
        <v>463</v>
      </c>
      <c r="AN198" s="217" t="s">
        <v>463</v>
      </c>
      <c r="AO198" s="311" t="s">
        <v>463</v>
      </c>
      <c r="AP198" s="311" t="s">
        <v>463</v>
      </c>
      <c r="AQ198" s="311" t="s">
        <v>463</v>
      </c>
      <c r="AR198" s="311" t="s">
        <v>463</v>
      </c>
      <c r="AS198" s="312" t="s">
        <v>463</v>
      </c>
      <c r="AT198" s="338" t="s">
        <v>463</v>
      </c>
      <c r="AU198" s="338" t="s">
        <v>463</v>
      </c>
      <c r="AV198" s="338" t="s">
        <v>463</v>
      </c>
      <c r="AW198" s="338" t="s">
        <v>463</v>
      </c>
      <c r="AX198" s="344" t="s">
        <v>463</v>
      </c>
      <c r="AY198" s="214" t="s">
        <v>463</v>
      </c>
      <c r="AZ198" s="214" t="s">
        <v>463</v>
      </c>
      <c r="BA198" s="216" t="s">
        <v>463</v>
      </c>
      <c r="BB198" s="198"/>
    </row>
    <row r="199" spans="1:54" ht="48.05" customHeight="1" x14ac:dyDescent="0.3">
      <c r="A199" s="417"/>
      <c r="B199" s="414"/>
      <c r="C199" s="414"/>
      <c r="D199" s="202" t="s">
        <v>2</v>
      </c>
      <c r="E199" s="189"/>
      <c r="F199" s="189">
        <f t="shared" si="66"/>
        <v>0</v>
      </c>
      <c r="G199" s="217" t="e">
        <f t="shared" si="64"/>
        <v>#DIV/0!</v>
      </c>
      <c r="H199" s="190"/>
      <c r="I199" s="207"/>
      <c r="J199" s="190"/>
      <c r="K199" s="190"/>
      <c r="L199" s="207"/>
      <c r="M199" s="190"/>
      <c r="N199" s="196" t="s">
        <v>463</v>
      </c>
      <c r="O199" s="194" t="s">
        <v>463</v>
      </c>
      <c r="P199" s="217" t="s">
        <v>463</v>
      </c>
      <c r="Q199" s="196" t="s">
        <v>463</v>
      </c>
      <c r="R199" s="194" t="s">
        <v>463</v>
      </c>
      <c r="S199" s="217" t="s">
        <v>463</v>
      </c>
      <c r="T199" s="274" t="s">
        <v>463</v>
      </c>
      <c r="U199" s="274" t="s">
        <v>463</v>
      </c>
      <c r="V199" s="275" t="s">
        <v>463</v>
      </c>
      <c r="W199" s="276" t="s">
        <v>463</v>
      </c>
      <c r="X199" s="274" t="s">
        <v>463</v>
      </c>
      <c r="Y199" s="275" t="s">
        <v>463</v>
      </c>
      <c r="Z199" s="196" t="s">
        <v>463</v>
      </c>
      <c r="AA199" s="190" t="s">
        <v>463</v>
      </c>
      <c r="AB199" s="190" t="s">
        <v>463</v>
      </c>
      <c r="AC199" s="194" t="s">
        <v>463</v>
      </c>
      <c r="AD199" s="217" t="s">
        <v>463</v>
      </c>
      <c r="AE199" s="196" t="s">
        <v>463</v>
      </c>
      <c r="AF199" s="190" t="s">
        <v>463</v>
      </c>
      <c r="AG199" s="190" t="s">
        <v>463</v>
      </c>
      <c r="AH199" s="194" t="s">
        <v>463</v>
      </c>
      <c r="AI199" s="217" t="s">
        <v>463</v>
      </c>
      <c r="AJ199" s="196" t="s">
        <v>463</v>
      </c>
      <c r="AK199" s="190" t="s">
        <v>463</v>
      </c>
      <c r="AL199" s="190" t="s">
        <v>463</v>
      </c>
      <c r="AM199" s="194" t="s">
        <v>463</v>
      </c>
      <c r="AN199" s="217" t="s">
        <v>463</v>
      </c>
      <c r="AO199" s="311" t="s">
        <v>463</v>
      </c>
      <c r="AP199" s="311" t="s">
        <v>463</v>
      </c>
      <c r="AQ199" s="311" t="s">
        <v>463</v>
      </c>
      <c r="AR199" s="311" t="s">
        <v>463</v>
      </c>
      <c r="AS199" s="312" t="s">
        <v>463</v>
      </c>
      <c r="AT199" s="338" t="s">
        <v>463</v>
      </c>
      <c r="AU199" s="338" t="s">
        <v>463</v>
      </c>
      <c r="AV199" s="338" t="s">
        <v>463</v>
      </c>
      <c r="AW199" s="338" t="s">
        <v>463</v>
      </c>
      <c r="AX199" s="344" t="s">
        <v>463</v>
      </c>
      <c r="AY199" s="214" t="s">
        <v>463</v>
      </c>
      <c r="AZ199" s="214" t="s">
        <v>463</v>
      </c>
      <c r="BA199" s="216" t="s">
        <v>463</v>
      </c>
      <c r="BB199" s="198"/>
    </row>
    <row r="200" spans="1:54" ht="25.2" customHeight="1" x14ac:dyDescent="0.3">
      <c r="A200" s="417"/>
      <c r="B200" s="414"/>
      <c r="C200" s="414"/>
      <c r="D200" s="202" t="s">
        <v>43</v>
      </c>
      <c r="E200" s="189">
        <v>68</v>
      </c>
      <c r="F200" s="189">
        <v>60.6</v>
      </c>
      <c r="G200" s="217">
        <f t="shared" si="64"/>
        <v>0.89117647058823535</v>
      </c>
      <c r="H200" s="190"/>
      <c r="I200" s="207">
        <v>0</v>
      </c>
      <c r="J200" s="190"/>
      <c r="K200" s="190"/>
      <c r="L200" s="207">
        <v>17.8</v>
      </c>
      <c r="M200" s="190"/>
      <c r="N200" s="196" t="s">
        <v>463</v>
      </c>
      <c r="O200" s="194" t="s">
        <v>463</v>
      </c>
      <c r="P200" s="217" t="s">
        <v>463</v>
      </c>
      <c r="Q200" s="196" t="s">
        <v>463</v>
      </c>
      <c r="R200" s="194" t="s">
        <v>463</v>
      </c>
      <c r="S200" s="217" t="s">
        <v>463</v>
      </c>
      <c r="T200" s="274" t="s">
        <v>463</v>
      </c>
      <c r="U200" s="274" t="s">
        <v>463</v>
      </c>
      <c r="V200" s="275" t="s">
        <v>463</v>
      </c>
      <c r="W200" s="276" t="s">
        <v>463</v>
      </c>
      <c r="X200" s="274" t="s">
        <v>463</v>
      </c>
      <c r="Y200" s="275" t="s">
        <v>463</v>
      </c>
      <c r="Z200" s="196" t="s">
        <v>463</v>
      </c>
      <c r="AA200" s="190" t="s">
        <v>463</v>
      </c>
      <c r="AB200" s="190" t="s">
        <v>463</v>
      </c>
      <c r="AC200" s="194" t="s">
        <v>463</v>
      </c>
      <c r="AD200" s="217" t="s">
        <v>463</v>
      </c>
      <c r="AE200" s="196" t="s">
        <v>463</v>
      </c>
      <c r="AF200" s="190" t="s">
        <v>463</v>
      </c>
      <c r="AG200" s="190" t="s">
        <v>463</v>
      </c>
      <c r="AH200" s="194" t="s">
        <v>463</v>
      </c>
      <c r="AI200" s="217" t="s">
        <v>463</v>
      </c>
      <c r="AJ200" s="196" t="s">
        <v>463</v>
      </c>
      <c r="AK200" s="190" t="s">
        <v>463</v>
      </c>
      <c r="AL200" s="190" t="s">
        <v>463</v>
      </c>
      <c r="AM200" s="194" t="s">
        <v>463</v>
      </c>
      <c r="AN200" s="217" t="s">
        <v>463</v>
      </c>
      <c r="AO200" s="311" t="s">
        <v>463</v>
      </c>
      <c r="AP200" s="311" t="s">
        <v>463</v>
      </c>
      <c r="AQ200" s="311" t="s">
        <v>463</v>
      </c>
      <c r="AR200" s="311" t="s">
        <v>463</v>
      </c>
      <c r="AS200" s="312" t="s">
        <v>463</v>
      </c>
      <c r="AT200" s="338" t="s">
        <v>463</v>
      </c>
      <c r="AU200" s="338" t="s">
        <v>463</v>
      </c>
      <c r="AV200" s="338" t="s">
        <v>463</v>
      </c>
      <c r="AW200" s="338" t="s">
        <v>463</v>
      </c>
      <c r="AX200" s="344" t="s">
        <v>463</v>
      </c>
      <c r="AY200" s="214" t="s">
        <v>463</v>
      </c>
      <c r="AZ200" s="214" t="s">
        <v>463</v>
      </c>
      <c r="BA200" s="216" t="s">
        <v>463</v>
      </c>
      <c r="BB200" s="198"/>
    </row>
    <row r="201" spans="1:54" ht="34.299999999999997" customHeight="1" x14ac:dyDescent="0.3">
      <c r="A201" s="417"/>
      <c r="B201" s="414"/>
      <c r="C201" s="414"/>
      <c r="D201" s="202" t="s">
        <v>274</v>
      </c>
      <c r="E201" s="189"/>
      <c r="F201" s="189"/>
      <c r="G201" s="217"/>
      <c r="H201" s="190"/>
      <c r="I201" s="207"/>
      <c r="J201" s="190"/>
      <c r="K201" s="190"/>
      <c r="L201" s="207"/>
      <c r="M201" s="190"/>
      <c r="N201" s="196" t="s">
        <v>463</v>
      </c>
      <c r="O201" s="194" t="s">
        <v>463</v>
      </c>
      <c r="P201" s="217" t="s">
        <v>463</v>
      </c>
      <c r="Q201" s="196" t="s">
        <v>463</v>
      </c>
      <c r="R201" s="194" t="s">
        <v>463</v>
      </c>
      <c r="S201" s="217" t="s">
        <v>463</v>
      </c>
      <c r="T201" s="274" t="s">
        <v>463</v>
      </c>
      <c r="U201" s="274" t="s">
        <v>463</v>
      </c>
      <c r="V201" s="275" t="s">
        <v>463</v>
      </c>
      <c r="W201" s="276" t="s">
        <v>463</v>
      </c>
      <c r="X201" s="274" t="s">
        <v>463</v>
      </c>
      <c r="Y201" s="275" t="s">
        <v>463</v>
      </c>
      <c r="Z201" s="196" t="s">
        <v>463</v>
      </c>
      <c r="AA201" s="190" t="s">
        <v>463</v>
      </c>
      <c r="AB201" s="190" t="s">
        <v>463</v>
      </c>
      <c r="AC201" s="194" t="s">
        <v>463</v>
      </c>
      <c r="AD201" s="217" t="s">
        <v>463</v>
      </c>
      <c r="AE201" s="196" t="s">
        <v>463</v>
      </c>
      <c r="AF201" s="190" t="s">
        <v>463</v>
      </c>
      <c r="AG201" s="190" t="s">
        <v>463</v>
      </c>
      <c r="AH201" s="194" t="s">
        <v>463</v>
      </c>
      <c r="AI201" s="217" t="s">
        <v>463</v>
      </c>
      <c r="AJ201" s="196" t="s">
        <v>463</v>
      </c>
      <c r="AK201" s="190" t="s">
        <v>463</v>
      </c>
      <c r="AL201" s="190" t="s">
        <v>463</v>
      </c>
      <c r="AM201" s="194" t="s">
        <v>463</v>
      </c>
      <c r="AN201" s="217" t="s">
        <v>463</v>
      </c>
      <c r="AO201" s="311" t="s">
        <v>463</v>
      </c>
      <c r="AP201" s="311" t="s">
        <v>463</v>
      </c>
      <c r="AQ201" s="311" t="s">
        <v>463</v>
      </c>
      <c r="AR201" s="311" t="s">
        <v>463</v>
      </c>
      <c r="AS201" s="312" t="s">
        <v>463</v>
      </c>
      <c r="AT201" s="338" t="s">
        <v>463</v>
      </c>
      <c r="AU201" s="338" t="s">
        <v>463</v>
      </c>
      <c r="AV201" s="338" t="s">
        <v>463</v>
      </c>
      <c r="AW201" s="338" t="s">
        <v>463</v>
      </c>
      <c r="AX201" s="344" t="s">
        <v>463</v>
      </c>
      <c r="AY201" s="214" t="s">
        <v>463</v>
      </c>
      <c r="AZ201" s="214" t="s">
        <v>463</v>
      </c>
      <c r="BA201" s="216" t="s">
        <v>463</v>
      </c>
      <c r="BB201" s="198"/>
    </row>
    <row r="202" spans="1:54" ht="25.2" customHeight="1" x14ac:dyDescent="0.3">
      <c r="A202" s="417" t="s">
        <v>370</v>
      </c>
      <c r="B202" s="414" t="s">
        <v>380</v>
      </c>
      <c r="C202" s="414" t="s">
        <v>381</v>
      </c>
      <c r="D202" s="198" t="s">
        <v>41</v>
      </c>
      <c r="E202" s="189">
        <f>E204+E205</f>
        <v>78</v>
      </c>
      <c r="F202" s="189">
        <f>F204+F205</f>
        <v>78</v>
      </c>
      <c r="G202" s="217">
        <f t="shared" si="64"/>
        <v>1</v>
      </c>
      <c r="H202" s="190"/>
      <c r="I202" s="207">
        <f>I204+I205</f>
        <v>0</v>
      </c>
      <c r="J202" s="190"/>
      <c r="K202" s="190"/>
      <c r="L202" s="207"/>
      <c r="M202" s="190"/>
      <c r="N202" s="196" t="s">
        <v>463</v>
      </c>
      <c r="O202" s="194" t="s">
        <v>463</v>
      </c>
      <c r="P202" s="217" t="s">
        <v>463</v>
      </c>
      <c r="Q202" s="196" t="s">
        <v>463</v>
      </c>
      <c r="R202" s="194" t="s">
        <v>463</v>
      </c>
      <c r="S202" s="217" t="s">
        <v>463</v>
      </c>
      <c r="T202" s="274" t="s">
        <v>463</v>
      </c>
      <c r="U202" s="274" t="s">
        <v>463</v>
      </c>
      <c r="V202" s="275" t="s">
        <v>463</v>
      </c>
      <c r="W202" s="276" t="s">
        <v>463</v>
      </c>
      <c r="X202" s="274" t="s">
        <v>463</v>
      </c>
      <c r="Y202" s="275" t="s">
        <v>463</v>
      </c>
      <c r="Z202" s="196" t="s">
        <v>463</v>
      </c>
      <c r="AA202" s="190" t="s">
        <v>463</v>
      </c>
      <c r="AB202" s="190" t="s">
        <v>463</v>
      </c>
      <c r="AC202" s="194" t="s">
        <v>463</v>
      </c>
      <c r="AD202" s="217" t="s">
        <v>463</v>
      </c>
      <c r="AE202" s="196" t="s">
        <v>463</v>
      </c>
      <c r="AF202" s="190" t="s">
        <v>463</v>
      </c>
      <c r="AG202" s="190" t="s">
        <v>463</v>
      </c>
      <c r="AH202" s="194" t="s">
        <v>463</v>
      </c>
      <c r="AI202" s="217" t="s">
        <v>463</v>
      </c>
      <c r="AJ202" s="196" t="s">
        <v>463</v>
      </c>
      <c r="AK202" s="190" t="s">
        <v>463</v>
      </c>
      <c r="AL202" s="190" t="s">
        <v>463</v>
      </c>
      <c r="AM202" s="194" t="s">
        <v>463</v>
      </c>
      <c r="AN202" s="217" t="s">
        <v>463</v>
      </c>
      <c r="AO202" s="311" t="s">
        <v>463</v>
      </c>
      <c r="AP202" s="311" t="s">
        <v>463</v>
      </c>
      <c r="AQ202" s="311" t="s">
        <v>463</v>
      </c>
      <c r="AR202" s="311" t="s">
        <v>463</v>
      </c>
      <c r="AS202" s="312" t="s">
        <v>463</v>
      </c>
      <c r="AT202" s="338" t="s">
        <v>463</v>
      </c>
      <c r="AU202" s="338" t="s">
        <v>463</v>
      </c>
      <c r="AV202" s="338" t="s">
        <v>463</v>
      </c>
      <c r="AW202" s="338" t="s">
        <v>463</v>
      </c>
      <c r="AX202" s="344" t="s">
        <v>463</v>
      </c>
      <c r="AY202" s="214" t="s">
        <v>463</v>
      </c>
      <c r="AZ202" s="214" t="s">
        <v>463</v>
      </c>
      <c r="BA202" s="216" t="s">
        <v>463</v>
      </c>
      <c r="BB202" s="198"/>
    </row>
    <row r="203" spans="1:54" ht="57.8" customHeight="1" x14ac:dyDescent="0.3">
      <c r="A203" s="417"/>
      <c r="B203" s="414"/>
      <c r="C203" s="414"/>
      <c r="D203" s="202" t="s">
        <v>2</v>
      </c>
      <c r="E203" s="189"/>
      <c r="F203" s="189">
        <f t="shared" si="66"/>
        <v>0</v>
      </c>
      <c r="G203" s="217" t="e">
        <f t="shared" si="64"/>
        <v>#DIV/0!</v>
      </c>
      <c r="H203" s="190"/>
      <c r="I203" s="207"/>
      <c r="J203" s="190"/>
      <c r="K203" s="190"/>
      <c r="L203" s="207"/>
      <c r="M203" s="190"/>
      <c r="N203" s="196" t="s">
        <v>463</v>
      </c>
      <c r="O203" s="194" t="s">
        <v>463</v>
      </c>
      <c r="P203" s="217" t="s">
        <v>463</v>
      </c>
      <c r="Q203" s="196" t="s">
        <v>463</v>
      </c>
      <c r="R203" s="194" t="s">
        <v>463</v>
      </c>
      <c r="S203" s="217" t="s">
        <v>463</v>
      </c>
      <c r="T203" s="274" t="s">
        <v>463</v>
      </c>
      <c r="U203" s="274" t="s">
        <v>463</v>
      </c>
      <c r="V203" s="275" t="s">
        <v>463</v>
      </c>
      <c r="W203" s="276" t="s">
        <v>463</v>
      </c>
      <c r="X203" s="274" t="s">
        <v>463</v>
      </c>
      <c r="Y203" s="275" t="s">
        <v>463</v>
      </c>
      <c r="Z203" s="196" t="s">
        <v>463</v>
      </c>
      <c r="AA203" s="190" t="s">
        <v>463</v>
      </c>
      <c r="AB203" s="190" t="s">
        <v>463</v>
      </c>
      <c r="AC203" s="194" t="s">
        <v>463</v>
      </c>
      <c r="AD203" s="217" t="s">
        <v>463</v>
      </c>
      <c r="AE203" s="196" t="s">
        <v>463</v>
      </c>
      <c r="AF203" s="190" t="s">
        <v>463</v>
      </c>
      <c r="AG203" s="190" t="s">
        <v>463</v>
      </c>
      <c r="AH203" s="194" t="s">
        <v>463</v>
      </c>
      <c r="AI203" s="217" t="s">
        <v>463</v>
      </c>
      <c r="AJ203" s="196" t="s">
        <v>463</v>
      </c>
      <c r="AK203" s="190" t="s">
        <v>463</v>
      </c>
      <c r="AL203" s="190" t="s">
        <v>463</v>
      </c>
      <c r="AM203" s="194" t="s">
        <v>463</v>
      </c>
      <c r="AN203" s="217" t="s">
        <v>463</v>
      </c>
      <c r="AO203" s="311" t="s">
        <v>463</v>
      </c>
      <c r="AP203" s="311" t="s">
        <v>463</v>
      </c>
      <c r="AQ203" s="311" t="s">
        <v>463</v>
      </c>
      <c r="AR203" s="311" t="s">
        <v>463</v>
      </c>
      <c r="AS203" s="312" t="s">
        <v>463</v>
      </c>
      <c r="AT203" s="338" t="s">
        <v>463</v>
      </c>
      <c r="AU203" s="338" t="s">
        <v>463</v>
      </c>
      <c r="AV203" s="338" t="s">
        <v>463</v>
      </c>
      <c r="AW203" s="338" t="s">
        <v>463</v>
      </c>
      <c r="AX203" s="344" t="s">
        <v>463</v>
      </c>
      <c r="AY203" s="214" t="s">
        <v>463</v>
      </c>
      <c r="AZ203" s="214" t="s">
        <v>463</v>
      </c>
      <c r="BA203" s="216" t="s">
        <v>463</v>
      </c>
      <c r="BB203" s="198"/>
    </row>
    <row r="204" spans="1:54" ht="25.2" customHeight="1" x14ac:dyDescent="0.3">
      <c r="A204" s="417"/>
      <c r="B204" s="414"/>
      <c r="C204" s="414"/>
      <c r="D204" s="202" t="s">
        <v>43</v>
      </c>
      <c r="E204" s="189">
        <v>78</v>
      </c>
      <c r="F204" s="189">
        <v>78</v>
      </c>
      <c r="G204" s="217">
        <f t="shared" si="64"/>
        <v>1</v>
      </c>
      <c r="H204" s="190"/>
      <c r="I204" s="207">
        <v>0</v>
      </c>
      <c r="J204" s="190"/>
      <c r="K204" s="190"/>
      <c r="L204" s="207"/>
      <c r="M204" s="190"/>
      <c r="N204" s="196" t="s">
        <v>463</v>
      </c>
      <c r="O204" s="194" t="s">
        <v>463</v>
      </c>
      <c r="P204" s="217" t="s">
        <v>463</v>
      </c>
      <c r="Q204" s="196" t="s">
        <v>463</v>
      </c>
      <c r="R204" s="194" t="s">
        <v>463</v>
      </c>
      <c r="S204" s="217" t="s">
        <v>463</v>
      </c>
      <c r="T204" s="274" t="s">
        <v>463</v>
      </c>
      <c r="U204" s="274" t="s">
        <v>463</v>
      </c>
      <c r="V204" s="275" t="s">
        <v>463</v>
      </c>
      <c r="W204" s="276" t="s">
        <v>463</v>
      </c>
      <c r="X204" s="274" t="s">
        <v>463</v>
      </c>
      <c r="Y204" s="275" t="s">
        <v>463</v>
      </c>
      <c r="Z204" s="196" t="s">
        <v>463</v>
      </c>
      <c r="AA204" s="190" t="s">
        <v>463</v>
      </c>
      <c r="AB204" s="190" t="s">
        <v>463</v>
      </c>
      <c r="AC204" s="194" t="s">
        <v>463</v>
      </c>
      <c r="AD204" s="217" t="s">
        <v>463</v>
      </c>
      <c r="AE204" s="196" t="s">
        <v>463</v>
      </c>
      <c r="AF204" s="190" t="s">
        <v>463</v>
      </c>
      <c r="AG204" s="190" t="s">
        <v>463</v>
      </c>
      <c r="AH204" s="194" t="s">
        <v>463</v>
      </c>
      <c r="AI204" s="217" t="s">
        <v>463</v>
      </c>
      <c r="AJ204" s="196" t="s">
        <v>463</v>
      </c>
      <c r="AK204" s="190" t="s">
        <v>463</v>
      </c>
      <c r="AL204" s="190" t="s">
        <v>463</v>
      </c>
      <c r="AM204" s="194" t="s">
        <v>463</v>
      </c>
      <c r="AN204" s="217" t="s">
        <v>463</v>
      </c>
      <c r="AO204" s="311" t="s">
        <v>463</v>
      </c>
      <c r="AP204" s="311" t="s">
        <v>463</v>
      </c>
      <c r="AQ204" s="311" t="s">
        <v>463</v>
      </c>
      <c r="AR204" s="311" t="s">
        <v>463</v>
      </c>
      <c r="AS204" s="312" t="s">
        <v>463</v>
      </c>
      <c r="AT204" s="338" t="s">
        <v>463</v>
      </c>
      <c r="AU204" s="338" t="s">
        <v>463</v>
      </c>
      <c r="AV204" s="338" t="s">
        <v>463</v>
      </c>
      <c r="AW204" s="338" t="s">
        <v>463</v>
      </c>
      <c r="AX204" s="344" t="s">
        <v>463</v>
      </c>
      <c r="AY204" s="214" t="s">
        <v>463</v>
      </c>
      <c r="AZ204" s="214" t="s">
        <v>463</v>
      </c>
      <c r="BA204" s="216" t="s">
        <v>463</v>
      </c>
      <c r="BB204" s="198"/>
    </row>
    <row r="205" spans="1:54" ht="36" customHeight="1" x14ac:dyDescent="0.3">
      <c r="A205" s="417"/>
      <c r="B205" s="414"/>
      <c r="C205" s="414"/>
      <c r="D205" s="202" t="s">
        <v>274</v>
      </c>
      <c r="E205" s="189"/>
      <c r="F205" s="189"/>
      <c r="G205" s="217"/>
      <c r="H205" s="190"/>
      <c r="I205" s="207"/>
      <c r="J205" s="190"/>
      <c r="K205" s="190"/>
      <c r="L205" s="207"/>
      <c r="M205" s="190"/>
      <c r="N205" s="196" t="s">
        <v>463</v>
      </c>
      <c r="O205" s="194" t="s">
        <v>463</v>
      </c>
      <c r="P205" s="217" t="s">
        <v>463</v>
      </c>
      <c r="Q205" s="196" t="s">
        <v>463</v>
      </c>
      <c r="R205" s="194" t="s">
        <v>463</v>
      </c>
      <c r="S205" s="217" t="s">
        <v>463</v>
      </c>
      <c r="T205" s="274" t="s">
        <v>463</v>
      </c>
      <c r="U205" s="274" t="s">
        <v>463</v>
      </c>
      <c r="V205" s="275" t="s">
        <v>463</v>
      </c>
      <c r="W205" s="276" t="s">
        <v>463</v>
      </c>
      <c r="X205" s="274" t="s">
        <v>463</v>
      </c>
      <c r="Y205" s="275" t="s">
        <v>463</v>
      </c>
      <c r="Z205" s="196" t="s">
        <v>463</v>
      </c>
      <c r="AA205" s="190" t="s">
        <v>463</v>
      </c>
      <c r="AB205" s="190" t="s">
        <v>463</v>
      </c>
      <c r="AC205" s="194" t="s">
        <v>463</v>
      </c>
      <c r="AD205" s="217" t="s">
        <v>463</v>
      </c>
      <c r="AE205" s="196" t="s">
        <v>463</v>
      </c>
      <c r="AF205" s="190" t="s">
        <v>463</v>
      </c>
      <c r="AG205" s="190" t="s">
        <v>463</v>
      </c>
      <c r="AH205" s="194" t="s">
        <v>463</v>
      </c>
      <c r="AI205" s="217" t="s">
        <v>463</v>
      </c>
      <c r="AJ205" s="196" t="s">
        <v>463</v>
      </c>
      <c r="AK205" s="190" t="s">
        <v>463</v>
      </c>
      <c r="AL205" s="190" t="s">
        <v>463</v>
      </c>
      <c r="AM205" s="194" t="s">
        <v>463</v>
      </c>
      <c r="AN205" s="217" t="s">
        <v>463</v>
      </c>
      <c r="AO205" s="311" t="s">
        <v>463</v>
      </c>
      <c r="AP205" s="311" t="s">
        <v>463</v>
      </c>
      <c r="AQ205" s="311" t="s">
        <v>463</v>
      </c>
      <c r="AR205" s="311" t="s">
        <v>463</v>
      </c>
      <c r="AS205" s="312" t="s">
        <v>463</v>
      </c>
      <c r="AT205" s="338" t="s">
        <v>463</v>
      </c>
      <c r="AU205" s="338" t="s">
        <v>463</v>
      </c>
      <c r="AV205" s="338" t="s">
        <v>463</v>
      </c>
      <c r="AW205" s="338" t="s">
        <v>463</v>
      </c>
      <c r="AX205" s="344" t="s">
        <v>463</v>
      </c>
      <c r="AY205" s="214" t="s">
        <v>463</v>
      </c>
      <c r="AZ205" s="214" t="s">
        <v>463</v>
      </c>
      <c r="BA205" s="216" t="s">
        <v>463</v>
      </c>
      <c r="BB205" s="198"/>
    </row>
    <row r="206" spans="1:54" ht="25.2" customHeight="1" x14ac:dyDescent="0.3">
      <c r="A206" s="417" t="s">
        <v>471</v>
      </c>
      <c r="B206" s="414" t="s">
        <v>472</v>
      </c>
      <c r="C206" s="414" t="s">
        <v>381</v>
      </c>
      <c r="D206" s="322" t="s">
        <v>41</v>
      </c>
      <c r="E206" s="326">
        <f>E208+E209+E207</f>
        <v>8.1</v>
      </c>
      <c r="F206" s="326">
        <f>F208+F209</f>
        <v>0</v>
      </c>
      <c r="G206" s="324">
        <f t="shared" ref="G206:G208" si="67">F206/E206</f>
        <v>0</v>
      </c>
      <c r="H206" s="325"/>
      <c r="I206" s="207">
        <f>I208+I209</f>
        <v>0</v>
      </c>
      <c r="J206" s="325"/>
      <c r="K206" s="325"/>
      <c r="L206" s="207"/>
      <c r="M206" s="325"/>
      <c r="N206" s="327" t="s">
        <v>463</v>
      </c>
      <c r="O206" s="328" t="s">
        <v>463</v>
      </c>
      <c r="P206" s="324" t="s">
        <v>463</v>
      </c>
      <c r="Q206" s="327" t="s">
        <v>463</v>
      </c>
      <c r="R206" s="328" t="s">
        <v>463</v>
      </c>
      <c r="S206" s="324" t="s">
        <v>463</v>
      </c>
      <c r="T206" s="329" t="s">
        <v>463</v>
      </c>
      <c r="U206" s="329" t="s">
        <v>463</v>
      </c>
      <c r="V206" s="330" t="s">
        <v>463</v>
      </c>
      <c r="W206" s="331" t="s">
        <v>463</v>
      </c>
      <c r="X206" s="329" t="s">
        <v>463</v>
      </c>
      <c r="Y206" s="330" t="s">
        <v>463</v>
      </c>
      <c r="Z206" s="327" t="s">
        <v>463</v>
      </c>
      <c r="AA206" s="325" t="s">
        <v>463</v>
      </c>
      <c r="AB206" s="325" t="s">
        <v>463</v>
      </c>
      <c r="AC206" s="328" t="s">
        <v>463</v>
      </c>
      <c r="AD206" s="324" t="s">
        <v>463</v>
      </c>
      <c r="AE206" s="327" t="s">
        <v>463</v>
      </c>
      <c r="AF206" s="325" t="s">
        <v>463</v>
      </c>
      <c r="AG206" s="325" t="s">
        <v>463</v>
      </c>
      <c r="AH206" s="328" t="s">
        <v>463</v>
      </c>
      <c r="AI206" s="324" t="s">
        <v>463</v>
      </c>
      <c r="AJ206" s="327" t="s">
        <v>463</v>
      </c>
      <c r="AK206" s="325" t="s">
        <v>463</v>
      </c>
      <c r="AL206" s="325" t="s">
        <v>463</v>
      </c>
      <c r="AM206" s="328" t="s">
        <v>463</v>
      </c>
      <c r="AN206" s="324" t="s">
        <v>463</v>
      </c>
      <c r="AO206" s="332" t="s">
        <v>463</v>
      </c>
      <c r="AP206" s="332" t="s">
        <v>463</v>
      </c>
      <c r="AQ206" s="332" t="s">
        <v>463</v>
      </c>
      <c r="AR206" s="332" t="s">
        <v>463</v>
      </c>
      <c r="AS206" s="333" t="s">
        <v>463</v>
      </c>
      <c r="AT206" s="338" t="s">
        <v>463</v>
      </c>
      <c r="AU206" s="338" t="s">
        <v>463</v>
      </c>
      <c r="AV206" s="338" t="s">
        <v>463</v>
      </c>
      <c r="AW206" s="338" t="s">
        <v>463</v>
      </c>
      <c r="AX206" s="344" t="s">
        <v>463</v>
      </c>
      <c r="AY206" s="214" t="s">
        <v>463</v>
      </c>
      <c r="AZ206" s="214" t="s">
        <v>463</v>
      </c>
      <c r="BA206" s="216" t="s">
        <v>463</v>
      </c>
      <c r="BB206" s="322"/>
    </row>
    <row r="207" spans="1:54" ht="57.8" customHeight="1" x14ac:dyDescent="0.3">
      <c r="A207" s="417"/>
      <c r="B207" s="414"/>
      <c r="C207" s="414"/>
      <c r="D207" s="323" t="s">
        <v>2</v>
      </c>
      <c r="E207" s="326">
        <v>8.1</v>
      </c>
      <c r="F207" s="326"/>
      <c r="G207" s="324">
        <f t="shared" si="67"/>
        <v>0</v>
      </c>
      <c r="H207" s="325"/>
      <c r="I207" s="207"/>
      <c r="J207" s="325"/>
      <c r="K207" s="325"/>
      <c r="L207" s="207"/>
      <c r="M207" s="325"/>
      <c r="N207" s="327" t="s">
        <v>463</v>
      </c>
      <c r="O207" s="328" t="s">
        <v>463</v>
      </c>
      <c r="P207" s="324" t="s">
        <v>463</v>
      </c>
      <c r="Q207" s="327" t="s">
        <v>463</v>
      </c>
      <c r="R207" s="328" t="s">
        <v>463</v>
      </c>
      <c r="S207" s="324" t="s">
        <v>463</v>
      </c>
      <c r="T207" s="329" t="s">
        <v>463</v>
      </c>
      <c r="U207" s="329" t="s">
        <v>463</v>
      </c>
      <c r="V207" s="330" t="s">
        <v>463</v>
      </c>
      <c r="W207" s="331" t="s">
        <v>463</v>
      </c>
      <c r="X207" s="329" t="s">
        <v>463</v>
      </c>
      <c r="Y207" s="330" t="s">
        <v>463</v>
      </c>
      <c r="Z207" s="327" t="s">
        <v>463</v>
      </c>
      <c r="AA207" s="325" t="s">
        <v>463</v>
      </c>
      <c r="AB207" s="325" t="s">
        <v>463</v>
      </c>
      <c r="AC207" s="328" t="s">
        <v>463</v>
      </c>
      <c r="AD207" s="324" t="s">
        <v>463</v>
      </c>
      <c r="AE207" s="327" t="s">
        <v>463</v>
      </c>
      <c r="AF207" s="325" t="s">
        <v>463</v>
      </c>
      <c r="AG207" s="325" t="s">
        <v>463</v>
      </c>
      <c r="AH207" s="328" t="s">
        <v>463</v>
      </c>
      <c r="AI207" s="324" t="s">
        <v>463</v>
      </c>
      <c r="AJ207" s="327" t="s">
        <v>463</v>
      </c>
      <c r="AK207" s="325" t="s">
        <v>463</v>
      </c>
      <c r="AL207" s="325" t="s">
        <v>463</v>
      </c>
      <c r="AM207" s="328" t="s">
        <v>463</v>
      </c>
      <c r="AN207" s="324" t="s">
        <v>463</v>
      </c>
      <c r="AO207" s="332" t="s">
        <v>463</v>
      </c>
      <c r="AP207" s="332" t="s">
        <v>463</v>
      </c>
      <c r="AQ207" s="332" t="s">
        <v>463</v>
      </c>
      <c r="AR207" s="332" t="s">
        <v>463</v>
      </c>
      <c r="AS207" s="333" t="s">
        <v>463</v>
      </c>
      <c r="AT207" s="338" t="s">
        <v>463</v>
      </c>
      <c r="AU207" s="338" t="s">
        <v>463</v>
      </c>
      <c r="AV207" s="338" t="s">
        <v>463</v>
      </c>
      <c r="AW207" s="338" t="s">
        <v>463</v>
      </c>
      <c r="AX207" s="344" t="s">
        <v>463</v>
      </c>
      <c r="AY207" s="214" t="s">
        <v>463</v>
      </c>
      <c r="AZ207" s="214" t="s">
        <v>463</v>
      </c>
      <c r="BA207" s="216" t="s">
        <v>463</v>
      </c>
      <c r="BB207" s="322"/>
    </row>
    <row r="208" spans="1:54" ht="25.2" customHeight="1" x14ac:dyDescent="0.3">
      <c r="A208" s="417"/>
      <c r="B208" s="414"/>
      <c r="C208" s="414"/>
      <c r="D208" s="323" t="s">
        <v>43</v>
      </c>
      <c r="E208" s="326">
        <v>0</v>
      </c>
      <c r="F208" s="326">
        <v>0</v>
      </c>
      <c r="G208" s="324" t="e">
        <f t="shared" si="67"/>
        <v>#DIV/0!</v>
      </c>
      <c r="H208" s="325"/>
      <c r="I208" s="207">
        <v>0</v>
      </c>
      <c r="J208" s="325"/>
      <c r="K208" s="325"/>
      <c r="L208" s="207"/>
      <c r="M208" s="325"/>
      <c r="N208" s="327" t="s">
        <v>463</v>
      </c>
      <c r="O208" s="328" t="s">
        <v>463</v>
      </c>
      <c r="P208" s="324" t="s">
        <v>463</v>
      </c>
      <c r="Q208" s="327" t="s">
        <v>463</v>
      </c>
      <c r="R208" s="328" t="s">
        <v>463</v>
      </c>
      <c r="S208" s="324" t="s">
        <v>463</v>
      </c>
      <c r="T208" s="329" t="s">
        <v>463</v>
      </c>
      <c r="U208" s="329" t="s">
        <v>463</v>
      </c>
      <c r="V208" s="330" t="s">
        <v>463</v>
      </c>
      <c r="W208" s="331" t="s">
        <v>463</v>
      </c>
      <c r="X208" s="329" t="s">
        <v>463</v>
      </c>
      <c r="Y208" s="330" t="s">
        <v>463</v>
      </c>
      <c r="Z208" s="327" t="s">
        <v>463</v>
      </c>
      <c r="AA208" s="325" t="s">
        <v>463</v>
      </c>
      <c r="AB208" s="325" t="s">
        <v>463</v>
      </c>
      <c r="AC208" s="328" t="s">
        <v>463</v>
      </c>
      <c r="AD208" s="324" t="s">
        <v>463</v>
      </c>
      <c r="AE208" s="327" t="s">
        <v>463</v>
      </c>
      <c r="AF208" s="325" t="s">
        <v>463</v>
      </c>
      <c r="AG208" s="325" t="s">
        <v>463</v>
      </c>
      <c r="AH208" s="328" t="s">
        <v>463</v>
      </c>
      <c r="AI208" s="324" t="s">
        <v>463</v>
      </c>
      <c r="AJ208" s="327" t="s">
        <v>463</v>
      </c>
      <c r="AK208" s="325" t="s">
        <v>463</v>
      </c>
      <c r="AL208" s="325" t="s">
        <v>463</v>
      </c>
      <c r="AM208" s="328" t="s">
        <v>463</v>
      </c>
      <c r="AN208" s="324" t="s">
        <v>463</v>
      </c>
      <c r="AO208" s="332" t="s">
        <v>463</v>
      </c>
      <c r="AP208" s="332" t="s">
        <v>463</v>
      </c>
      <c r="AQ208" s="332" t="s">
        <v>463</v>
      </c>
      <c r="AR208" s="332" t="s">
        <v>463</v>
      </c>
      <c r="AS208" s="333" t="s">
        <v>463</v>
      </c>
      <c r="AT208" s="338" t="s">
        <v>463</v>
      </c>
      <c r="AU208" s="338" t="s">
        <v>463</v>
      </c>
      <c r="AV208" s="338" t="s">
        <v>463</v>
      </c>
      <c r="AW208" s="338" t="s">
        <v>463</v>
      </c>
      <c r="AX208" s="344" t="s">
        <v>463</v>
      </c>
      <c r="AY208" s="214" t="s">
        <v>463</v>
      </c>
      <c r="AZ208" s="214" t="s">
        <v>463</v>
      </c>
      <c r="BA208" s="216" t="s">
        <v>463</v>
      </c>
      <c r="BB208" s="322"/>
    </row>
    <row r="209" spans="1:54" ht="36" customHeight="1" x14ac:dyDescent="0.3">
      <c r="A209" s="417"/>
      <c r="B209" s="414"/>
      <c r="C209" s="414"/>
      <c r="D209" s="323" t="s">
        <v>274</v>
      </c>
      <c r="E209" s="326"/>
      <c r="F209" s="326"/>
      <c r="G209" s="324"/>
      <c r="H209" s="325"/>
      <c r="I209" s="207"/>
      <c r="J209" s="325"/>
      <c r="K209" s="325"/>
      <c r="L209" s="207"/>
      <c r="M209" s="325"/>
      <c r="N209" s="327" t="s">
        <v>463</v>
      </c>
      <c r="O209" s="328" t="s">
        <v>463</v>
      </c>
      <c r="P209" s="324" t="s">
        <v>463</v>
      </c>
      <c r="Q209" s="327" t="s">
        <v>463</v>
      </c>
      <c r="R209" s="328" t="s">
        <v>463</v>
      </c>
      <c r="S209" s="324" t="s">
        <v>463</v>
      </c>
      <c r="T209" s="329" t="s">
        <v>463</v>
      </c>
      <c r="U209" s="329" t="s">
        <v>463</v>
      </c>
      <c r="V209" s="330" t="s">
        <v>463</v>
      </c>
      <c r="W209" s="331" t="s">
        <v>463</v>
      </c>
      <c r="X209" s="329" t="s">
        <v>463</v>
      </c>
      <c r="Y209" s="330" t="s">
        <v>463</v>
      </c>
      <c r="Z209" s="327" t="s">
        <v>463</v>
      </c>
      <c r="AA209" s="325" t="s">
        <v>463</v>
      </c>
      <c r="AB209" s="325" t="s">
        <v>463</v>
      </c>
      <c r="AC209" s="328" t="s">
        <v>463</v>
      </c>
      <c r="AD209" s="324" t="s">
        <v>463</v>
      </c>
      <c r="AE209" s="327" t="s">
        <v>463</v>
      </c>
      <c r="AF209" s="325" t="s">
        <v>463</v>
      </c>
      <c r="AG209" s="325" t="s">
        <v>463</v>
      </c>
      <c r="AH209" s="328" t="s">
        <v>463</v>
      </c>
      <c r="AI209" s="324" t="s">
        <v>463</v>
      </c>
      <c r="AJ209" s="327" t="s">
        <v>463</v>
      </c>
      <c r="AK209" s="325" t="s">
        <v>463</v>
      </c>
      <c r="AL209" s="325" t="s">
        <v>463</v>
      </c>
      <c r="AM209" s="328" t="s">
        <v>463</v>
      </c>
      <c r="AN209" s="324" t="s">
        <v>463</v>
      </c>
      <c r="AO209" s="332" t="s">
        <v>463</v>
      </c>
      <c r="AP209" s="332" t="s">
        <v>463</v>
      </c>
      <c r="AQ209" s="332" t="s">
        <v>463</v>
      </c>
      <c r="AR209" s="332" t="s">
        <v>463</v>
      </c>
      <c r="AS209" s="333" t="s">
        <v>463</v>
      </c>
      <c r="AT209" s="338" t="s">
        <v>463</v>
      </c>
      <c r="AU209" s="338" t="s">
        <v>463</v>
      </c>
      <c r="AV209" s="338" t="s">
        <v>463</v>
      </c>
      <c r="AW209" s="338" t="s">
        <v>463</v>
      </c>
      <c r="AX209" s="344" t="s">
        <v>463</v>
      </c>
      <c r="AY209" s="214" t="s">
        <v>463</v>
      </c>
      <c r="AZ209" s="214" t="s">
        <v>463</v>
      </c>
      <c r="BA209" s="216" t="s">
        <v>463</v>
      </c>
      <c r="BB209" s="322"/>
    </row>
    <row r="210" spans="1:54" ht="25.2" customHeight="1" x14ac:dyDescent="0.3">
      <c r="A210" s="187"/>
      <c r="B210" s="198"/>
      <c r="C210" s="198"/>
      <c r="D210" s="202"/>
      <c r="E210" s="189"/>
      <c r="F210" s="189"/>
      <c r="G210" s="217" t="e">
        <f t="shared" si="64"/>
        <v>#DIV/0!</v>
      </c>
      <c r="H210" s="190"/>
      <c r="I210" s="207"/>
      <c r="J210" s="190"/>
      <c r="K210" s="190"/>
      <c r="L210" s="207"/>
      <c r="M210" s="190"/>
      <c r="N210" s="196" t="s">
        <v>463</v>
      </c>
      <c r="O210" s="194" t="s">
        <v>463</v>
      </c>
      <c r="P210" s="217" t="s">
        <v>463</v>
      </c>
      <c r="Q210" s="196" t="s">
        <v>463</v>
      </c>
      <c r="R210" s="194" t="s">
        <v>463</v>
      </c>
      <c r="S210" s="217" t="s">
        <v>463</v>
      </c>
      <c r="T210" s="274" t="s">
        <v>463</v>
      </c>
      <c r="U210" s="274" t="s">
        <v>463</v>
      </c>
      <c r="V210" s="275" t="s">
        <v>463</v>
      </c>
      <c r="W210" s="276" t="s">
        <v>463</v>
      </c>
      <c r="X210" s="274" t="s">
        <v>463</v>
      </c>
      <c r="Y210" s="275" t="s">
        <v>463</v>
      </c>
      <c r="Z210" s="196" t="s">
        <v>463</v>
      </c>
      <c r="AA210" s="190" t="s">
        <v>463</v>
      </c>
      <c r="AB210" s="190" t="s">
        <v>463</v>
      </c>
      <c r="AC210" s="194" t="s">
        <v>463</v>
      </c>
      <c r="AD210" s="217" t="s">
        <v>463</v>
      </c>
      <c r="AE210" s="196" t="s">
        <v>463</v>
      </c>
      <c r="AF210" s="190" t="s">
        <v>463</v>
      </c>
      <c r="AG210" s="190" t="s">
        <v>463</v>
      </c>
      <c r="AH210" s="194" t="s">
        <v>463</v>
      </c>
      <c r="AI210" s="217" t="s">
        <v>463</v>
      </c>
      <c r="AJ210" s="196" t="s">
        <v>463</v>
      </c>
      <c r="AK210" s="190" t="s">
        <v>463</v>
      </c>
      <c r="AL210" s="190" t="s">
        <v>463</v>
      </c>
      <c r="AM210" s="194" t="s">
        <v>463</v>
      </c>
      <c r="AN210" s="217" t="s">
        <v>463</v>
      </c>
      <c r="AO210" s="311" t="s">
        <v>463</v>
      </c>
      <c r="AP210" s="311" t="s">
        <v>463</v>
      </c>
      <c r="AQ210" s="311" t="s">
        <v>463</v>
      </c>
      <c r="AR210" s="311" t="s">
        <v>463</v>
      </c>
      <c r="AS210" s="312" t="s">
        <v>463</v>
      </c>
      <c r="AT210" s="338" t="s">
        <v>463</v>
      </c>
      <c r="AU210" s="338" t="s">
        <v>463</v>
      </c>
      <c r="AV210" s="338" t="s">
        <v>463</v>
      </c>
      <c r="AW210" s="338" t="s">
        <v>463</v>
      </c>
      <c r="AX210" s="344" t="s">
        <v>463</v>
      </c>
      <c r="AY210" s="214" t="s">
        <v>463</v>
      </c>
      <c r="AZ210" s="214" t="s">
        <v>463</v>
      </c>
      <c r="BA210" s="216" t="s">
        <v>463</v>
      </c>
      <c r="BB210" s="198"/>
    </row>
    <row r="211" spans="1:54" s="239" customFormat="1" ht="21" customHeight="1" x14ac:dyDescent="0.3">
      <c r="A211" s="417"/>
      <c r="B211" s="414" t="s">
        <v>277</v>
      </c>
      <c r="C211" s="414"/>
      <c r="D211" s="232" t="s">
        <v>41</v>
      </c>
      <c r="E211" s="219">
        <f>E213+E214+E215</f>
        <v>314683.60000000003</v>
      </c>
      <c r="F211" s="219">
        <f>F214+F215</f>
        <v>272908.19999999995</v>
      </c>
      <c r="G211" s="223">
        <f t="shared" si="64"/>
        <v>0.86724633886227287</v>
      </c>
      <c r="H211" s="220"/>
      <c r="I211" s="265">
        <f>I214+I215</f>
        <v>6656.3</v>
      </c>
      <c r="J211" s="220"/>
      <c r="K211" s="220"/>
      <c r="L211" s="265">
        <f>L214+L215</f>
        <v>23066.5</v>
      </c>
      <c r="M211" s="220"/>
      <c r="N211" s="221" t="s">
        <v>463</v>
      </c>
      <c r="O211" s="222" t="s">
        <v>463</v>
      </c>
      <c r="P211" s="223" t="s">
        <v>463</v>
      </c>
      <c r="Q211" s="221" t="s">
        <v>463</v>
      </c>
      <c r="R211" s="222" t="s">
        <v>463</v>
      </c>
      <c r="S211" s="223" t="s">
        <v>463</v>
      </c>
      <c r="T211" s="277" t="s">
        <v>463</v>
      </c>
      <c r="U211" s="277" t="s">
        <v>463</v>
      </c>
      <c r="V211" s="278" t="s">
        <v>463</v>
      </c>
      <c r="W211" s="279" t="s">
        <v>463</v>
      </c>
      <c r="X211" s="277" t="s">
        <v>463</v>
      </c>
      <c r="Y211" s="278" t="s">
        <v>463</v>
      </c>
      <c r="Z211" s="221" t="s">
        <v>463</v>
      </c>
      <c r="AA211" s="220" t="s">
        <v>463</v>
      </c>
      <c r="AB211" s="220" t="s">
        <v>463</v>
      </c>
      <c r="AC211" s="222" t="s">
        <v>463</v>
      </c>
      <c r="AD211" s="223" t="s">
        <v>463</v>
      </c>
      <c r="AE211" s="221" t="s">
        <v>463</v>
      </c>
      <c r="AF211" s="220" t="s">
        <v>463</v>
      </c>
      <c r="AG211" s="220" t="s">
        <v>463</v>
      </c>
      <c r="AH211" s="222" t="s">
        <v>463</v>
      </c>
      <c r="AI211" s="223" t="s">
        <v>463</v>
      </c>
      <c r="AJ211" s="221" t="s">
        <v>463</v>
      </c>
      <c r="AK211" s="220" t="s">
        <v>463</v>
      </c>
      <c r="AL211" s="220" t="s">
        <v>463</v>
      </c>
      <c r="AM211" s="222" t="s">
        <v>463</v>
      </c>
      <c r="AN211" s="223" t="s">
        <v>463</v>
      </c>
      <c r="AO211" s="313" t="s">
        <v>463</v>
      </c>
      <c r="AP211" s="313" t="s">
        <v>463</v>
      </c>
      <c r="AQ211" s="313" t="s">
        <v>463</v>
      </c>
      <c r="AR211" s="313" t="s">
        <v>463</v>
      </c>
      <c r="AS211" s="314" t="s">
        <v>463</v>
      </c>
      <c r="AT211" s="221" t="s">
        <v>463</v>
      </c>
      <c r="AU211" s="221" t="s">
        <v>463</v>
      </c>
      <c r="AV211" s="221" t="s">
        <v>463</v>
      </c>
      <c r="AW211" s="221" t="s">
        <v>463</v>
      </c>
      <c r="AX211" s="345" t="s">
        <v>463</v>
      </c>
      <c r="AY211" s="356" t="s">
        <v>463</v>
      </c>
      <c r="AZ211" s="356" t="s">
        <v>463</v>
      </c>
      <c r="BA211" s="357" t="s">
        <v>463</v>
      </c>
      <c r="BB211" s="420"/>
    </row>
    <row r="212" spans="1:54" x14ac:dyDescent="0.3">
      <c r="A212" s="417"/>
      <c r="B212" s="414"/>
      <c r="C212" s="414"/>
      <c r="D212" s="202" t="s">
        <v>37</v>
      </c>
      <c r="E212" s="189"/>
      <c r="F212" s="189"/>
      <c r="G212" s="217"/>
      <c r="H212" s="190"/>
      <c r="I212" s="207"/>
      <c r="J212" s="190"/>
      <c r="K212" s="190"/>
      <c r="L212" s="207"/>
      <c r="M212" s="190"/>
      <c r="N212" s="196" t="s">
        <v>463</v>
      </c>
      <c r="O212" s="194" t="s">
        <v>463</v>
      </c>
      <c r="P212" s="217" t="s">
        <v>463</v>
      </c>
      <c r="Q212" s="196" t="s">
        <v>463</v>
      </c>
      <c r="R212" s="194" t="s">
        <v>463</v>
      </c>
      <c r="S212" s="217" t="s">
        <v>463</v>
      </c>
      <c r="T212" s="274" t="s">
        <v>463</v>
      </c>
      <c r="U212" s="274" t="s">
        <v>463</v>
      </c>
      <c r="V212" s="275" t="s">
        <v>463</v>
      </c>
      <c r="W212" s="276" t="s">
        <v>463</v>
      </c>
      <c r="X212" s="274" t="s">
        <v>463</v>
      </c>
      <c r="Y212" s="275" t="s">
        <v>463</v>
      </c>
      <c r="Z212" s="196" t="s">
        <v>463</v>
      </c>
      <c r="AA212" s="190" t="s">
        <v>463</v>
      </c>
      <c r="AB212" s="190" t="s">
        <v>463</v>
      </c>
      <c r="AC212" s="194" t="s">
        <v>463</v>
      </c>
      <c r="AD212" s="217" t="s">
        <v>463</v>
      </c>
      <c r="AE212" s="196" t="s">
        <v>463</v>
      </c>
      <c r="AF212" s="190" t="s">
        <v>463</v>
      </c>
      <c r="AG212" s="190" t="s">
        <v>463</v>
      </c>
      <c r="AH212" s="194" t="s">
        <v>463</v>
      </c>
      <c r="AI212" s="217" t="s">
        <v>463</v>
      </c>
      <c r="AJ212" s="196" t="s">
        <v>463</v>
      </c>
      <c r="AK212" s="190" t="s">
        <v>463</v>
      </c>
      <c r="AL212" s="190" t="s">
        <v>463</v>
      </c>
      <c r="AM212" s="194" t="s">
        <v>463</v>
      </c>
      <c r="AN212" s="217" t="s">
        <v>463</v>
      </c>
      <c r="AO212" s="311" t="s">
        <v>463</v>
      </c>
      <c r="AP212" s="311" t="s">
        <v>463</v>
      </c>
      <c r="AQ212" s="311" t="s">
        <v>463</v>
      </c>
      <c r="AR212" s="311" t="s">
        <v>463</v>
      </c>
      <c r="AS212" s="312" t="s">
        <v>463</v>
      </c>
      <c r="AT212" s="338" t="s">
        <v>463</v>
      </c>
      <c r="AU212" s="338" t="s">
        <v>463</v>
      </c>
      <c r="AV212" s="338" t="s">
        <v>463</v>
      </c>
      <c r="AW212" s="338" t="s">
        <v>463</v>
      </c>
      <c r="AX212" s="344" t="s">
        <v>463</v>
      </c>
      <c r="AY212" s="214" t="s">
        <v>463</v>
      </c>
      <c r="AZ212" s="214" t="s">
        <v>463</v>
      </c>
      <c r="BA212" s="216" t="s">
        <v>463</v>
      </c>
      <c r="BB212" s="420"/>
    </row>
    <row r="213" spans="1:54" ht="33.049999999999997" customHeight="1" x14ac:dyDescent="0.3">
      <c r="A213" s="417"/>
      <c r="B213" s="414"/>
      <c r="C213" s="414"/>
      <c r="D213" s="202" t="s">
        <v>2</v>
      </c>
      <c r="E213" s="189">
        <f>E145+E171+E207</f>
        <v>8.1</v>
      </c>
      <c r="F213" s="326">
        <f>F145+F171+F207</f>
        <v>0</v>
      </c>
      <c r="G213" s="217">
        <f t="shared" si="64"/>
        <v>0</v>
      </c>
      <c r="H213" s="190"/>
      <c r="I213" s="207"/>
      <c r="J213" s="190"/>
      <c r="K213" s="190"/>
      <c r="L213" s="207"/>
      <c r="M213" s="190"/>
      <c r="N213" s="196" t="s">
        <v>463</v>
      </c>
      <c r="O213" s="194" t="s">
        <v>463</v>
      </c>
      <c r="P213" s="217" t="s">
        <v>463</v>
      </c>
      <c r="Q213" s="196" t="s">
        <v>463</v>
      </c>
      <c r="R213" s="194" t="s">
        <v>463</v>
      </c>
      <c r="S213" s="217" t="s">
        <v>463</v>
      </c>
      <c r="T213" s="274" t="s">
        <v>463</v>
      </c>
      <c r="U213" s="274" t="s">
        <v>463</v>
      </c>
      <c r="V213" s="275" t="s">
        <v>463</v>
      </c>
      <c r="W213" s="276" t="s">
        <v>463</v>
      </c>
      <c r="X213" s="274" t="s">
        <v>463</v>
      </c>
      <c r="Y213" s="275" t="s">
        <v>463</v>
      </c>
      <c r="Z213" s="196" t="s">
        <v>463</v>
      </c>
      <c r="AA213" s="190" t="s">
        <v>463</v>
      </c>
      <c r="AB213" s="190" t="s">
        <v>463</v>
      </c>
      <c r="AC213" s="194" t="s">
        <v>463</v>
      </c>
      <c r="AD213" s="217" t="s">
        <v>463</v>
      </c>
      <c r="AE213" s="196" t="s">
        <v>463</v>
      </c>
      <c r="AF213" s="190" t="s">
        <v>463</v>
      </c>
      <c r="AG213" s="190" t="s">
        <v>463</v>
      </c>
      <c r="AH213" s="194" t="s">
        <v>463</v>
      </c>
      <c r="AI213" s="217" t="s">
        <v>463</v>
      </c>
      <c r="AJ213" s="196" t="s">
        <v>463</v>
      </c>
      <c r="AK213" s="190" t="s">
        <v>463</v>
      </c>
      <c r="AL213" s="190" t="s">
        <v>463</v>
      </c>
      <c r="AM213" s="194" t="s">
        <v>463</v>
      </c>
      <c r="AN213" s="217" t="s">
        <v>463</v>
      </c>
      <c r="AO213" s="311" t="s">
        <v>463</v>
      </c>
      <c r="AP213" s="311" t="s">
        <v>463</v>
      </c>
      <c r="AQ213" s="311" t="s">
        <v>463</v>
      </c>
      <c r="AR213" s="311" t="s">
        <v>463</v>
      </c>
      <c r="AS213" s="312" t="s">
        <v>463</v>
      </c>
      <c r="AT213" s="338" t="s">
        <v>463</v>
      </c>
      <c r="AU213" s="338" t="s">
        <v>463</v>
      </c>
      <c r="AV213" s="338" t="s">
        <v>463</v>
      </c>
      <c r="AW213" s="338" t="s">
        <v>463</v>
      </c>
      <c r="AX213" s="344" t="s">
        <v>463</v>
      </c>
      <c r="AY213" s="214" t="s">
        <v>463</v>
      </c>
      <c r="AZ213" s="214" t="s">
        <v>463</v>
      </c>
      <c r="BA213" s="216" t="s">
        <v>463</v>
      </c>
      <c r="BB213" s="420"/>
    </row>
    <row r="214" spans="1:54" ht="21" customHeight="1" x14ac:dyDescent="0.3">
      <c r="A214" s="417"/>
      <c r="B214" s="414"/>
      <c r="C214" s="414"/>
      <c r="D214" s="202" t="s">
        <v>43</v>
      </c>
      <c r="E214" s="189">
        <f>E147+E151+E155+E159+E163+E167+E172+E176+E180+E184+E188+E192+E196+E200+E204</f>
        <v>307458.10000000003</v>
      </c>
      <c r="F214" s="374">
        <f>F147+F151+F155+F159+F163+F167+F172+F176+F180+F184+F188+F192+F196+F200+F204</f>
        <v>267646.09999999998</v>
      </c>
      <c r="G214" s="217">
        <f t="shared" ref="G214:G215" si="68">F214/E214</f>
        <v>0.87051243730446504</v>
      </c>
      <c r="H214" s="190">
        <f t="shared" ref="H214:I214" si="69">H145+H151+H155+H159+H163+H167+H172+H176+H180+H184+H188+H192+H196+H200+H204</f>
        <v>0</v>
      </c>
      <c r="I214" s="207">
        <f t="shared" si="69"/>
        <v>6656.3</v>
      </c>
      <c r="J214" s="190"/>
      <c r="K214" s="190"/>
      <c r="L214" s="207">
        <f>L145+L151+L155+L159+L163+L167+L172+L176+L180+L184+L188+L192+L196+L200+L204</f>
        <v>23066.5</v>
      </c>
      <c r="M214" s="190"/>
      <c r="N214" s="196" t="s">
        <v>463</v>
      </c>
      <c r="O214" s="194" t="s">
        <v>463</v>
      </c>
      <c r="P214" s="217" t="s">
        <v>463</v>
      </c>
      <c r="Q214" s="196" t="s">
        <v>463</v>
      </c>
      <c r="R214" s="194" t="s">
        <v>463</v>
      </c>
      <c r="S214" s="217" t="s">
        <v>463</v>
      </c>
      <c r="T214" s="274" t="s">
        <v>463</v>
      </c>
      <c r="U214" s="274" t="s">
        <v>463</v>
      </c>
      <c r="V214" s="275" t="s">
        <v>463</v>
      </c>
      <c r="W214" s="276" t="s">
        <v>463</v>
      </c>
      <c r="X214" s="274" t="s">
        <v>463</v>
      </c>
      <c r="Y214" s="275" t="s">
        <v>463</v>
      </c>
      <c r="Z214" s="196" t="s">
        <v>463</v>
      </c>
      <c r="AA214" s="190" t="s">
        <v>463</v>
      </c>
      <c r="AB214" s="190" t="s">
        <v>463</v>
      </c>
      <c r="AC214" s="194" t="s">
        <v>463</v>
      </c>
      <c r="AD214" s="217" t="s">
        <v>463</v>
      </c>
      <c r="AE214" s="196" t="s">
        <v>463</v>
      </c>
      <c r="AF214" s="190" t="s">
        <v>463</v>
      </c>
      <c r="AG214" s="190" t="s">
        <v>463</v>
      </c>
      <c r="AH214" s="194" t="s">
        <v>463</v>
      </c>
      <c r="AI214" s="217" t="s">
        <v>463</v>
      </c>
      <c r="AJ214" s="196" t="s">
        <v>463</v>
      </c>
      <c r="AK214" s="190" t="s">
        <v>463</v>
      </c>
      <c r="AL214" s="190" t="s">
        <v>463</v>
      </c>
      <c r="AM214" s="194" t="s">
        <v>463</v>
      </c>
      <c r="AN214" s="217" t="s">
        <v>463</v>
      </c>
      <c r="AO214" s="311" t="s">
        <v>463</v>
      </c>
      <c r="AP214" s="311" t="s">
        <v>463</v>
      </c>
      <c r="AQ214" s="311" t="s">
        <v>463</v>
      </c>
      <c r="AR214" s="311" t="s">
        <v>463</v>
      </c>
      <c r="AS214" s="312" t="s">
        <v>463</v>
      </c>
      <c r="AT214" s="338" t="s">
        <v>463</v>
      </c>
      <c r="AU214" s="338" t="s">
        <v>463</v>
      </c>
      <c r="AV214" s="338" t="s">
        <v>463</v>
      </c>
      <c r="AW214" s="338" t="s">
        <v>463</v>
      </c>
      <c r="AX214" s="344" t="s">
        <v>463</v>
      </c>
      <c r="AY214" s="214" t="s">
        <v>463</v>
      </c>
      <c r="AZ214" s="214" t="s">
        <v>463</v>
      </c>
      <c r="BA214" s="216" t="s">
        <v>463</v>
      </c>
      <c r="BB214" s="420"/>
    </row>
    <row r="215" spans="1:54" ht="29" customHeight="1" x14ac:dyDescent="0.3">
      <c r="A215" s="417"/>
      <c r="B215" s="414"/>
      <c r="C215" s="414"/>
      <c r="D215" s="202" t="s">
        <v>274</v>
      </c>
      <c r="E215" s="189">
        <f>E148+E152+E156+E160+E164+E168+E173+E177+E181+E185+E189+E193+E197+E201+E205</f>
        <v>7217.4</v>
      </c>
      <c r="F215" s="189">
        <f t="shared" ref="F215:I215" si="70">F148+F152+F156+F160+F164+F168+F173+F177+F181+F185+F189+F193+F197+F201+F205</f>
        <v>5262.1</v>
      </c>
      <c r="G215" s="217">
        <f t="shared" si="68"/>
        <v>0.72908526616233005</v>
      </c>
      <c r="H215" s="190">
        <f t="shared" si="70"/>
        <v>0</v>
      </c>
      <c r="I215" s="207">
        <f t="shared" si="70"/>
        <v>0</v>
      </c>
      <c r="J215" s="190"/>
      <c r="K215" s="190"/>
      <c r="L215" s="207">
        <f t="shared" ref="L215" si="71">L148+L152+L156+L160+L164+L168+L173+L177+L181+L185+L189+L193+L197+L201+L205</f>
        <v>0</v>
      </c>
      <c r="M215" s="190"/>
      <c r="N215" s="196" t="s">
        <v>463</v>
      </c>
      <c r="O215" s="194" t="s">
        <v>463</v>
      </c>
      <c r="P215" s="217" t="s">
        <v>463</v>
      </c>
      <c r="Q215" s="196" t="s">
        <v>463</v>
      </c>
      <c r="R215" s="194" t="s">
        <v>463</v>
      </c>
      <c r="S215" s="217" t="s">
        <v>463</v>
      </c>
      <c r="T215" s="274" t="s">
        <v>463</v>
      </c>
      <c r="U215" s="274" t="s">
        <v>463</v>
      </c>
      <c r="V215" s="275" t="s">
        <v>463</v>
      </c>
      <c r="W215" s="276" t="s">
        <v>463</v>
      </c>
      <c r="X215" s="274" t="s">
        <v>463</v>
      </c>
      <c r="Y215" s="275" t="s">
        <v>463</v>
      </c>
      <c r="Z215" s="196" t="s">
        <v>463</v>
      </c>
      <c r="AA215" s="190" t="s">
        <v>463</v>
      </c>
      <c r="AB215" s="190" t="s">
        <v>463</v>
      </c>
      <c r="AC215" s="194" t="s">
        <v>463</v>
      </c>
      <c r="AD215" s="217" t="s">
        <v>463</v>
      </c>
      <c r="AE215" s="196" t="s">
        <v>463</v>
      </c>
      <c r="AF215" s="190" t="s">
        <v>463</v>
      </c>
      <c r="AG215" s="190" t="s">
        <v>463</v>
      </c>
      <c r="AH215" s="194" t="s">
        <v>463</v>
      </c>
      <c r="AI215" s="217" t="s">
        <v>463</v>
      </c>
      <c r="AJ215" s="196" t="s">
        <v>463</v>
      </c>
      <c r="AK215" s="190" t="s">
        <v>463</v>
      </c>
      <c r="AL215" s="190" t="s">
        <v>463</v>
      </c>
      <c r="AM215" s="194" t="s">
        <v>463</v>
      </c>
      <c r="AN215" s="217" t="s">
        <v>463</v>
      </c>
      <c r="AO215" s="311" t="s">
        <v>463</v>
      </c>
      <c r="AP215" s="311" t="s">
        <v>463</v>
      </c>
      <c r="AQ215" s="311" t="s">
        <v>463</v>
      </c>
      <c r="AR215" s="311" t="s">
        <v>463</v>
      </c>
      <c r="AS215" s="312" t="s">
        <v>463</v>
      </c>
      <c r="AT215" s="338" t="s">
        <v>463</v>
      </c>
      <c r="AU215" s="338" t="s">
        <v>463</v>
      </c>
      <c r="AV215" s="338" t="s">
        <v>463</v>
      </c>
      <c r="AW215" s="338" t="s">
        <v>463</v>
      </c>
      <c r="AX215" s="344" t="s">
        <v>463</v>
      </c>
      <c r="AY215" s="214" t="s">
        <v>463</v>
      </c>
      <c r="AZ215" s="214" t="s">
        <v>463</v>
      </c>
      <c r="BA215" s="216" t="s">
        <v>463</v>
      </c>
      <c r="BB215" s="420"/>
    </row>
    <row r="216" spans="1:54" ht="29" hidden="1" customHeight="1" x14ac:dyDescent="0.3">
      <c r="A216" s="417"/>
      <c r="B216" s="414" t="s">
        <v>285</v>
      </c>
      <c r="C216" s="414"/>
      <c r="D216" s="198" t="s">
        <v>41</v>
      </c>
      <c r="E216" s="189"/>
      <c r="F216" s="189"/>
      <c r="G216" s="217"/>
      <c r="H216" s="190"/>
      <c r="I216" s="190"/>
      <c r="J216" s="190"/>
      <c r="K216" s="190"/>
      <c r="L216" s="190"/>
      <c r="M216" s="190"/>
      <c r="N216" s="196"/>
      <c r="O216" s="194"/>
      <c r="P216" s="217"/>
      <c r="Q216" s="196"/>
      <c r="R216" s="194"/>
      <c r="S216" s="217"/>
      <c r="T216" s="274"/>
      <c r="U216" s="274"/>
      <c r="V216" s="275"/>
      <c r="W216" s="276"/>
      <c r="X216" s="274"/>
      <c r="Y216" s="275"/>
      <c r="Z216" s="196"/>
      <c r="AA216" s="190"/>
      <c r="AB216" s="190"/>
      <c r="AC216" s="194"/>
      <c r="AD216" s="217"/>
      <c r="AE216" s="196"/>
      <c r="AF216" s="190"/>
      <c r="AG216" s="190"/>
      <c r="AH216" s="194"/>
      <c r="AI216" s="217"/>
      <c r="AJ216" s="196"/>
      <c r="AK216" s="190"/>
      <c r="AL216" s="190"/>
      <c r="AM216" s="194"/>
      <c r="AN216" s="217"/>
      <c r="AO216" s="311"/>
      <c r="AP216" s="311"/>
      <c r="AQ216" s="311"/>
      <c r="AR216" s="311"/>
      <c r="AS216" s="312"/>
      <c r="AT216" s="338"/>
      <c r="AU216" s="338"/>
      <c r="AV216" s="338"/>
      <c r="AW216" s="338"/>
      <c r="AX216" s="344"/>
      <c r="AY216" s="213"/>
      <c r="AZ216" s="214"/>
      <c r="BA216" s="216"/>
      <c r="BB216" s="420"/>
    </row>
    <row r="217" spans="1:54" ht="29" hidden="1" customHeight="1" x14ac:dyDescent="0.3">
      <c r="A217" s="417"/>
      <c r="B217" s="414"/>
      <c r="C217" s="414"/>
      <c r="D217" s="202" t="s">
        <v>37</v>
      </c>
      <c r="E217" s="189"/>
      <c r="F217" s="189"/>
      <c r="G217" s="217"/>
      <c r="H217" s="190"/>
      <c r="I217" s="190"/>
      <c r="J217" s="190"/>
      <c r="K217" s="190"/>
      <c r="L217" s="190"/>
      <c r="M217" s="190"/>
      <c r="N217" s="196"/>
      <c r="O217" s="194"/>
      <c r="P217" s="217"/>
      <c r="Q217" s="196"/>
      <c r="R217" s="194"/>
      <c r="S217" s="217"/>
      <c r="T217" s="274"/>
      <c r="U217" s="274"/>
      <c r="V217" s="275"/>
      <c r="W217" s="276"/>
      <c r="X217" s="274"/>
      <c r="Y217" s="275"/>
      <c r="Z217" s="196"/>
      <c r="AA217" s="190"/>
      <c r="AB217" s="190"/>
      <c r="AC217" s="194"/>
      <c r="AD217" s="217"/>
      <c r="AE217" s="196"/>
      <c r="AF217" s="190"/>
      <c r="AG217" s="190"/>
      <c r="AH217" s="194"/>
      <c r="AI217" s="217"/>
      <c r="AJ217" s="196"/>
      <c r="AK217" s="190"/>
      <c r="AL217" s="190"/>
      <c r="AM217" s="194"/>
      <c r="AN217" s="217"/>
      <c r="AO217" s="311"/>
      <c r="AP217" s="311"/>
      <c r="AQ217" s="311"/>
      <c r="AR217" s="311"/>
      <c r="AS217" s="312"/>
      <c r="AT217" s="338"/>
      <c r="AU217" s="338"/>
      <c r="AV217" s="338"/>
      <c r="AW217" s="338"/>
      <c r="AX217" s="344"/>
      <c r="AY217" s="213"/>
      <c r="AZ217" s="214"/>
      <c r="BA217" s="216"/>
      <c r="BB217" s="420"/>
    </row>
    <row r="218" spans="1:54" ht="29" hidden="1" customHeight="1" x14ac:dyDescent="0.3">
      <c r="A218" s="417"/>
      <c r="B218" s="414"/>
      <c r="C218" s="414"/>
      <c r="D218" s="202" t="s">
        <v>2</v>
      </c>
      <c r="E218" s="189"/>
      <c r="F218" s="189"/>
      <c r="G218" s="217"/>
      <c r="H218" s="190"/>
      <c r="I218" s="190"/>
      <c r="J218" s="190"/>
      <c r="K218" s="190"/>
      <c r="L218" s="190"/>
      <c r="M218" s="190"/>
      <c r="N218" s="196"/>
      <c r="O218" s="194"/>
      <c r="P218" s="217"/>
      <c r="Q218" s="196"/>
      <c r="R218" s="194"/>
      <c r="S218" s="217"/>
      <c r="T218" s="274"/>
      <c r="U218" s="274"/>
      <c r="V218" s="275"/>
      <c r="W218" s="276"/>
      <c r="X218" s="274"/>
      <c r="Y218" s="275"/>
      <c r="Z218" s="196"/>
      <c r="AA218" s="190"/>
      <c r="AB218" s="190"/>
      <c r="AC218" s="194"/>
      <c r="AD218" s="217"/>
      <c r="AE218" s="196"/>
      <c r="AF218" s="190"/>
      <c r="AG218" s="190"/>
      <c r="AH218" s="194"/>
      <c r="AI218" s="217"/>
      <c r="AJ218" s="196"/>
      <c r="AK218" s="190"/>
      <c r="AL218" s="190"/>
      <c r="AM218" s="194"/>
      <c r="AN218" s="217"/>
      <c r="AO218" s="311"/>
      <c r="AP218" s="311"/>
      <c r="AQ218" s="311"/>
      <c r="AR218" s="311"/>
      <c r="AS218" s="312"/>
      <c r="AT218" s="338"/>
      <c r="AU218" s="338"/>
      <c r="AV218" s="338"/>
      <c r="AW218" s="338"/>
      <c r="AX218" s="344"/>
      <c r="AY218" s="213"/>
      <c r="AZ218" s="214"/>
      <c r="BA218" s="216"/>
      <c r="BB218" s="420"/>
    </row>
    <row r="219" spans="1:54" ht="29" hidden="1" customHeight="1" x14ac:dyDescent="0.3">
      <c r="A219" s="417"/>
      <c r="B219" s="414"/>
      <c r="C219" s="414"/>
      <c r="D219" s="202" t="s">
        <v>43</v>
      </c>
      <c r="E219" s="189"/>
      <c r="F219" s="189"/>
      <c r="G219" s="217"/>
      <c r="H219" s="190"/>
      <c r="I219" s="190"/>
      <c r="J219" s="190"/>
      <c r="K219" s="190"/>
      <c r="L219" s="190"/>
      <c r="M219" s="190"/>
      <c r="N219" s="196"/>
      <c r="O219" s="194"/>
      <c r="P219" s="217"/>
      <c r="Q219" s="196"/>
      <c r="R219" s="194"/>
      <c r="S219" s="217"/>
      <c r="T219" s="274"/>
      <c r="U219" s="274"/>
      <c r="V219" s="275"/>
      <c r="W219" s="276"/>
      <c r="X219" s="274"/>
      <c r="Y219" s="275"/>
      <c r="Z219" s="196"/>
      <c r="AA219" s="190"/>
      <c r="AB219" s="190"/>
      <c r="AC219" s="194"/>
      <c r="AD219" s="217"/>
      <c r="AE219" s="196"/>
      <c r="AF219" s="190"/>
      <c r="AG219" s="190"/>
      <c r="AH219" s="194"/>
      <c r="AI219" s="217"/>
      <c r="AJ219" s="196"/>
      <c r="AK219" s="190"/>
      <c r="AL219" s="190"/>
      <c r="AM219" s="194"/>
      <c r="AN219" s="217"/>
      <c r="AO219" s="311"/>
      <c r="AP219" s="311"/>
      <c r="AQ219" s="311"/>
      <c r="AR219" s="311"/>
      <c r="AS219" s="312"/>
      <c r="AT219" s="338"/>
      <c r="AU219" s="338"/>
      <c r="AV219" s="338"/>
      <c r="AW219" s="338"/>
      <c r="AX219" s="344"/>
      <c r="AY219" s="213"/>
      <c r="AZ219" s="214"/>
      <c r="BA219" s="216"/>
      <c r="BB219" s="420"/>
    </row>
    <row r="220" spans="1:54" ht="29" hidden="1" customHeight="1" x14ac:dyDescent="0.3">
      <c r="A220" s="417"/>
      <c r="B220" s="414"/>
      <c r="C220" s="414"/>
      <c r="D220" s="202" t="s">
        <v>274</v>
      </c>
      <c r="E220" s="189"/>
      <c r="F220" s="189"/>
      <c r="G220" s="217"/>
      <c r="H220" s="190"/>
      <c r="I220" s="190"/>
      <c r="J220" s="190"/>
      <c r="K220" s="190"/>
      <c r="L220" s="190"/>
      <c r="M220" s="190"/>
      <c r="N220" s="196"/>
      <c r="O220" s="194"/>
      <c r="P220" s="217"/>
      <c r="Q220" s="196"/>
      <c r="R220" s="194"/>
      <c r="S220" s="217"/>
      <c r="T220" s="274"/>
      <c r="U220" s="274"/>
      <c r="V220" s="275"/>
      <c r="W220" s="276"/>
      <c r="X220" s="274"/>
      <c r="Y220" s="275"/>
      <c r="Z220" s="196"/>
      <c r="AA220" s="190"/>
      <c r="AB220" s="190"/>
      <c r="AC220" s="194"/>
      <c r="AD220" s="217"/>
      <c r="AE220" s="196"/>
      <c r="AF220" s="190"/>
      <c r="AG220" s="190"/>
      <c r="AH220" s="194"/>
      <c r="AI220" s="217"/>
      <c r="AJ220" s="196"/>
      <c r="AK220" s="190"/>
      <c r="AL220" s="190"/>
      <c r="AM220" s="194"/>
      <c r="AN220" s="217"/>
      <c r="AO220" s="311"/>
      <c r="AP220" s="311"/>
      <c r="AQ220" s="311"/>
      <c r="AR220" s="311"/>
      <c r="AS220" s="312"/>
      <c r="AT220" s="338"/>
      <c r="AU220" s="338"/>
      <c r="AV220" s="338"/>
      <c r="AW220" s="338"/>
      <c r="AX220" s="344"/>
      <c r="AY220" s="213"/>
      <c r="AZ220" s="214"/>
      <c r="BA220" s="216"/>
      <c r="BB220" s="420"/>
    </row>
    <row r="221" spans="1:54" ht="22.55" customHeight="1" x14ac:dyDescent="0.3">
      <c r="A221" s="435" t="s">
        <v>262</v>
      </c>
      <c r="B221" s="435"/>
      <c r="C221" s="435"/>
      <c r="D221" s="435"/>
      <c r="E221" s="435"/>
      <c r="F221" s="435"/>
      <c r="G221" s="435"/>
      <c r="H221" s="435"/>
      <c r="I221" s="435"/>
      <c r="J221" s="435"/>
      <c r="K221" s="435"/>
      <c r="L221" s="435"/>
      <c r="M221" s="435"/>
      <c r="N221" s="435"/>
      <c r="O221" s="435"/>
      <c r="P221" s="435"/>
      <c r="Q221" s="435"/>
      <c r="R221" s="435"/>
      <c r="S221" s="435"/>
      <c r="T221" s="435"/>
      <c r="U221" s="435"/>
      <c r="V221" s="435"/>
      <c r="W221" s="435"/>
      <c r="X221" s="435"/>
      <c r="Y221" s="435"/>
      <c r="Z221" s="435"/>
      <c r="AA221" s="435"/>
      <c r="AB221" s="435"/>
      <c r="AC221" s="435"/>
      <c r="AD221" s="435"/>
      <c r="AE221" s="435"/>
      <c r="AF221" s="435"/>
      <c r="AG221" s="435"/>
      <c r="AH221" s="435"/>
      <c r="AI221" s="435"/>
      <c r="AJ221" s="435"/>
      <c r="AK221" s="435"/>
      <c r="AL221" s="435"/>
      <c r="AM221" s="435"/>
      <c r="AN221" s="435"/>
      <c r="AO221" s="435"/>
      <c r="AP221" s="435"/>
      <c r="AQ221" s="435"/>
      <c r="AR221" s="435"/>
      <c r="AS221" s="435"/>
      <c r="AT221" s="435"/>
      <c r="AU221" s="435"/>
      <c r="AV221" s="435"/>
      <c r="AW221" s="435"/>
      <c r="AX221" s="435"/>
      <c r="AY221" s="435"/>
      <c r="AZ221" s="435"/>
      <c r="BA221" s="435"/>
      <c r="BB221" s="435"/>
    </row>
    <row r="222" spans="1:54" ht="18.8" customHeight="1" x14ac:dyDescent="0.3">
      <c r="A222" s="414" t="s">
        <v>263</v>
      </c>
      <c r="B222" s="414"/>
      <c r="C222" s="414"/>
      <c r="D222" s="198" t="s">
        <v>41</v>
      </c>
      <c r="E222" s="213">
        <f>E224+E225+E226+E223</f>
        <v>321743.88600000006</v>
      </c>
      <c r="F222" s="189">
        <f>F224+F225+F226+F223</f>
        <v>278929.67599999992</v>
      </c>
      <c r="G222" s="217">
        <f>F222/E222</f>
        <v>0.86693077362781612</v>
      </c>
      <c r="H222" s="190"/>
      <c r="I222" s="190"/>
      <c r="J222" s="190"/>
      <c r="K222" s="190"/>
      <c r="L222" s="190"/>
      <c r="M222" s="190"/>
      <c r="N222" s="196">
        <f>N224+N225</f>
        <v>1469.7999999999993</v>
      </c>
      <c r="O222" s="194">
        <f>O224+O225</f>
        <v>1469.7999999999993</v>
      </c>
      <c r="P222" s="217">
        <f>O222/N222</f>
        <v>1</v>
      </c>
      <c r="Q222" s="196">
        <f>Q225</f>
        <v>8.75</v>
      </c>
      <c r="R222" s="194">
        <f>R225</f>
        <v>8.75</v>
      </c>
      <c r="S222" s="217">
        <v>1</v>
      </c>
      <c r="T222" s="274">
        <f>T225</f>
        <v>1097.376</v>
      </c>
      <c r="U222" s="274">
        <f>U225</f>
        <v>1097.376</v>
      </c>
      <c r="V222" s="275">
        <v>1</v>
      </c>
      <c r="W222" s="276">
        <f>W224+W225</f>
        <v>3196.3999999999996</v>
      </c>
      <c r="X222" s="274">
        <f>X224+X225</f>
        <v>2796.3999999999996</v>
      </c>
      <c r="Y222" s="275">
        <v>1</v>
      </c>
      <c r="Z222" s="196">
        <f>Z224+Z225</f>
        <v>495.72</v>
      </c>
      <c r="AA222" s="190"/>
      <c r="AB222" s="190"/>
      <c r="AC222" s="194"/>
      <c r="AD222" s="217"/>
      <c r="AE222" s="196"/>
      <c r="AF222" s="190"/>
      <c r="AG222" s="190"/>
      <c r="AH222" s="194"/>
      <c r="AI222" s="217"/>
      <c r="AJ222" s="196">
        <f>AJ224+AJ225</f>
        <v>95.15</v>
      </c>
      <c r="AK222" s="190"/>
      <c r="AL222" s="190"/>
      <c r="AM222" s="194"/>
      <c r="AN222" s="217"/>
      <c r="AO222" s="311"/>
      <c r="AP222" s="311"/>
      <c r="AQ222" s="311"/>
      <c r="AR222" s="311"/>
      <c r="AS222" s="312"/>
      <c r="AT222" s="338"/>
      <c r="AU222" s="338"/>
      <c r="AV222" s="338"/>
      <c r="AW222" s="338"/>
      <c r="AX222" s="344"/>
      <c r="AY222" s="213">
        <f>AY224+AY225</f>
        <v>3143.7553499999999</v>
      </c>
      <c r="AZ222" s="214"/>
      <c r="BA222" s="216"/>
      <c r="BB222" s="420"/>
    </row>
    <row r="223" spans="1:54" x14ac:dyDescent="0.3">
      <c r="A223" s="414"/>
      <c r="B223" s="414"/>
      <c r="C223" s="414"/>
      <c r="D223" s="202" t="s">
        <v>37</v>
      </c>
      <c r="E223" s="189">
        <f>E133</f>
        <v>19.8</v>
      </c>
      <c r="F223" s="189">
        <f>F133</f>
        <v>19.8</v>
      </c>
      <c r="G223" s="217">
        <f t="shared" ref="G223:G227" si="72">F223/E223</f>
        <v>1</v>
      </c>
      <c r="H223" s="190"/>
      <c r="I223" s="190"/>
      <c r="J223" s="190"/>
      <c r="K223" s="190"/>
      <c r="L223" s="190"/>
      <c r="M223" s="190"/>
      <c r="N223" s="196"/>
      <c r="O223" s="194"/>
      <c r="P223" s="217"/>
      <c r="Q223" s="196"/>
      <c r="R223" s="194"/>
      <c r="S223" s="217"/>
      <c r="T223" s="274"/>
      <c r="U223" s="274"/>
      <c r="V223" s="275"/>
      <c r="W223" s="276"/>
      <c r="X223" s="274"/>
      <c r="Y223" s="275"/>
      <c r="Z223" s="196"/>
      <c r="AA223" s="190"/>
      <c r="AB223" s="190"/>
      <c r="AC223" s="194"/>
      <c r="AD223" s="217"/>
      <c r="AE223" s="196"/>
      <c r="AF223" s="190"/>
      <c r="AG223" s="190"/>
      <c r="AH223" s="194"/>
      <c r="AI223" s="217"/>
      <c r="AJ223" s="196"/>
      <c r="AK223" s="190"/>
      <c r="AL223" s="190"/>
      <c r="AM223" s="194"/>
      <c r="AN223" s="217"/>
      <c r="AO223" s="311"/>
      <c r="AP223" s="311"/>
      <c r="AQ223" s="311"/>
      <c r="AR223" s="311"/>
      <c r="AS223" s="312"/>
      <c r="AT223" s="338"/>
      <c r="AU223" s="338"/>
      <c r="AV223" s="338"/>
      <c r="AW223" s="338"/>
      <c r="AX223" s="344"/>
      <c r="AY223" s="213"/>
      <c r="AZ223" s="214"/>
      <c r="BA223" s="216"/>
      <c r="BB223" s="420"/>
    </row>
    <row r="224" spans="1:54" ht="31.95" customHeight="1" x14ac:dyDescent="0.3">
      <c r="A224" s="414"/>
      <c r="B224" s="414"/>
      <c r="C224" s="414"/>
      <c r="D224" s="202" t="s">
        <v>2</v>
      </c>
      <c r="E224" s="189">
        <f>E134+E213</f>
        <v>890.4</v>
      </c>
      <c r="F224" s="189">
        <f>F134</f>
        <v>882.3</v>
      </c>
      <c r="G224" s="217">
        <f t="shared" si="72"/>
        <v>0.99090296495956875</v>
      </c>
      <c r="H224" s="190"/>
      <c r="I224" s="190"/>
      <c r="J224" s="190"/>
      <c r="K224" s="190"/>
      <c r="L224" s="190"/>
      <c r="M224" s="190"/>
      <c r="N224" s="196"/>
      <c r="O224" s="194"/>
      <c r="P224" s="217"/>
      <c r="Q224" s="196"/>
      <c r="R224" s="194"/>
      <c r="S224" s="217"/>
      <c r="T224" s="274"/>
      <c r="U224" s="274"/>
      <c r="V224" s="275"/>
      <c r="W224" s="276">
        <f>W39</f>
        <v>395.7</v>
      </c>
      <c r="X224" s="274">
        <f>X39</f>
        <v>395.7</v>
      </c>
      <c r="Y224" s="275">
        <v>1</v>
      </c>
      <c r="Z224" s="196"/>
      <c r="AA224" s="190"/>
      <c r="AB224" s="190"/>
      <c r="AC224" s="194"/>
      <c r="AD224" s="217"/>
      <c r="AE224" s="196"/>
      <c r="AF224" s="190"/>
      <c r="AG224" s="190"/>
      <c r="AH224" s="194"/>
      <c r="AI224" s="217"/>
      <c r="AJ224" s="196"/>
      <c r="AK224" s="190"/>
      <c r="AL224" s="190"/>
      <c r="AM224" s="194"/>
      <c r="AN224" s="217"/>
      <c r="AO224" s="311"/>
      <c r="AP224" s="311"/>
      <c r="AQ224" s="311"/>
      <c r="AR224" s="311"/>
      <c r="AS224" s="312"/>
      <c r="AT224" s="338"/>
      <c r="AU224" s="338"/>
      <c r="AV224" s="338"/>
      <c r="AW224" s="338"/>
      <c r="AX224" s="344"/>
      <c r="AY224" s="213">
        <f>AY134</f>
        <v>0</v>
      </c>
      <c r="AZ224" s="214"/>
      <c r="BA224" s="216"/>
      <c r="BB224" s="420"/>
    </row>
    <row r="225" spans="1:54" ht="20.2" customHeight="1" x14ac:dyDescent="0.3">
      <c r="A225" s="414"/>
      <c r="B225" s="414"/>
      <c r="C225" s="414"/>
      <c r="D225" s="202" t="s">
        <v>43</v>
      </c>
      <c r="E225" s="189">
        <f>SUM(E214+E103+E34+E131)</f>
        <v>313616.28600000002</v>
      </c>
      <c r="F225" s="189">
        <f>F135+F214-F230-F237-F238</f>
        <v>272765.47599999997</v>
      </c>
      <c r="G225" s="217">
        <f t="shared" si="72"/>
        <v>0.86974270207383286</v>
      </c>
      <c r="H225" s="190"/>
      <c r="I225" s="190"/>
      <c r="J225" s="190"/>
      <c r="K225" s="190"/>
      <c r="L225" s="190"/>
      <c r="M225" s="190"/>
      <c r="N225" s="196">
        <f>N135-N230-N237</f>
        <v>1469.7999999999993</v>
      </c>
      <c r="O225" s="194">
        <f>N225</f>
        <v>1469.7999999999993</v>
      </c>
      <c r="P225" s="217">
        <f>O225/N225</f>
        <v>1</v>
      </c>
      <c r="Q225" s="196">
        <f>Q63</f>
        <v>8.75</v>
      </c>
      <c r="R225" s="194">
        <f>R63</f>
        <v>8.75</v>
      </c>
      <c r="S225" s="217">
        <v>1</v>
      </c>
      <c r="T225" s="274">
        <f>T63+T65+T77</f>
        <v>1097.376</v>
      </c>
      <c r="U225" s="274">
        <f>T225</f>
        <v>1097.376</v>
      </c>
      <c r="V225" s="275">
        <v>1</v>
      </c>
      <c r="W225" s="276">
        <f>W40+W65+W68+W101</f>
        <v>2800.7</v>
      </c>
      <c r="X225" s="274">
        <f>X40+X65+X68</f>
        <v>2400.6999999999998</v>
      </c>
      <c r="Y225" s="275">
        <v>1</v>
      </c>
      <c r="Z225" s="196">
        <f>Z135</f>
        <v>495.72</v>
      </c>
      <c r="AA225" s="190"/>
      <c r="AB225" s="190"/>
      <c r="AC225" s="194"/>
      <c r="AD225" s="217"/>
      <c r="AE225" s="196"/>
      <c r="AF225" s="190"/>
      <c r="AG225" s="190"/>
      <c r="AH225" s="194"/>
      <c r="AI225" s="217"/>
      <c r="AJ225" s="196">
        <f>AJ135</f>
        <v>95.15</v>
      </c>
      <c r="AK225" s="190"/>
      <c r="AL225" s="190"/>
      <c r="AM225" s="194"/>
      <c r="AN225" s="217"/>
      <c r="AO225" s="311"/>
      <c r="AP225" s="311"/>
      <c r="AQ225" s="311"/>
      <c r="AR225" s="311"/>
      <c r="AS225" s="312"/>
      <c r="AT225" s="338"/>
      <c r="AU225" s="338"/>
      <c r="AV225" s="338"/>
      <c r="AW225" s="338"/>
      <c r="AX225" s="344"/>
      <c r="AY225" s="213">
        <f>AY135</f>
        <v>3143.7553499999999</v>
      </c>
      <c r="AZ225" s="214"/>
      <c r="BA225" s="216"/>
      <c r="BB225" s="420"/>
    </row>
    <row r="226" spans="1:54" ht="31.95" customHeight="1" x14ac:dyDescent="0.3">
      <c r="A226" s="414"/>
      <c r="B226" s="414"/>
      <c r="C226" s="414"/>
      <c r="D226" s="202" t="s">
        <v>274</v>
      </c>
      <c r="E226" s="189">
        <f>E215</f>
        <v>7217.4</v>
      </c>
      <c r="F226" s="189">
        <f>F215</f>
        <v>5262.1</v>
      </c>
      <c r="G226" s="217">
        <f t="shared" si="72"/>
        <v>0.72908526616233005</v>
      </c>
      <c r="H226" s="190"/>
      <c r="I226" s="190"/>
      <c r="J226" s="190"/>
      <c r="K226" s="190"/>
      <c r="L226" s="190"/>
      <c r="M226" s="190"/>
      <c r="N226" s="196"/>
      <c r="O226" s="194"/>
      <c r="P226" s="217"/>
      <c r="Q226" s="196"/>
      <c r="R226" s="194"/>
      <c r="S226" s="217"/>
      <c r="T226" s="274"/>
      <c r="U226" s="274"/>
      <c r="V226" s="275"/>
      <c r="W226" s="276"/>
      <c r="X226" s="274"/>
      <c r="Y226" s="275"/>
      <c r="Z226" s="196"/>
      <c r="AA226" s="190"/>
      <c r="AB226" s="190"/>
      <c r="AC226" s="194"/>
      <c r="AD226" s="217"/>
      <c r="AE226" s="196"/>
      <c r="AF226" s="190"/>
      <c r="AG226" s="190"/>
      <c r="AH226" s="194"/>
      <c r="AI226" s="217"/>
      <c r="AJ226" s="196"/>
      <c r="AK226" s="190"/>
      <c r="AL226" s="190"/>
      <c r="AM226" s="194"/>
      <c r="AN226" s="217"/>
      <c r="AO226" s="311"/>
      <c r="AP226" s="311"/>
      <c r="AQ226" s="311"/>
      <c r="AR226" s="311"/>
      <c r="AS226" s="312"/>
      <c r="AT226" s="338"/>
      <c r="AU226" s="338"/>
      <c r="AV226" s="338"/>
      <c r="AW226" s="338"/>
      <c r="AX226" s="344"/>
      <c r="AY226" s="213"/>
      <c r="AZ226" s="214"/>
      <c r="BA226" s="216"/>
      <c r="BB226" s="420"/>
    </row>
    <row r="227" spans="1:54" ht="15.05" customHeight="1" x14ac:dyDescent="0.3">
      <c r="A227" s="414" t="s">
        <v>383</v>
      </c>
      <c r="B227" s="414"/>
      <c r="C227" s="414"/>
      <c r="D227" s="198" t="s">
        <v>41</v>
      </c>
      <c r="E227" s="213">
        <f>E230</f>
        <v>299292.42335</v>
      </c>
      <c r="F227" s="189">
        <f>F230</f>
        <v>32304.174999999996</v>
      </c>
      <c r="G227" s="217">
        <f t="shared" si="72"/>
        <v>0.1079351579916966</v>
      </c>
      <c r="H227" s="190"/>
      <c r="I227" s="190"/>
      <c r="J227" s="190"/>
      <c r="K227" s="190"/>
      <c r="L227" s="190"/>
      <c r="M227" s="190"/>
      <c r="N227" s="196">
        <f>N230</f>
        <v>4832.5200000000004</v>
      </c>
      <c r="O227" s="194">
        <f>N227</f>
        <v>4832.5200000000004</v>
      </c>
      <c r="P227" s="217">
        <f>O227/N227</f>
        <v>1</v>
      </c>
      <c r="Q227" s="196">
        <f>Q230</f>
        <v>3926.7</v>
      </c>
      <c r="R227" s="194">
        <f>R230</f>
        <v>3926.7</v>
      </c>
      <c r="S227" s="217">
        <v>1</v>
      </c>
      <c r="T227" s="274">
        <f>T18</f>
        <v>830.54</v>
      </c>
      <c r="U227" s="274">
        <f>T227</f>
        <v>830.54</v>
      </c>
      <c r="V227" s="275">
        <v>100</v>
      </c>
      <c r="W227" s="276">
        <f>W230</f>
        <v>12704.574999999999</v>
      </c>
      <c r="X227" s="274">
        <f>X230</f>
        <v>12704.574999999999</v>
      </c>
      <c r="Y227" s="275">
        <v>100</v>
      </c>
      <c r="Z227" s="196"/>
      <c r="AA227" s="190"/>
      <c r="AB227" s="190"/>
      <c r="AC227" s="194"/>
      <c r="AD227" s="217"/>
      <c r="AE227" s="196"/>
      <c r="AF227" s="190"/>
      <c r="AG227" s="190"/>
      <c r="AH227" s="194"/>
      <c r="AI227" s="217"/>
      <c r="AJ227" s="196"/>
      <c r="AK227" s="190"/>
      <c r="AL227" s="190"/>
      <c r="AM227" s="194"/>
      <c r="AN227" s="217"/>
      <c r="AO227" s="311"/>
      <c r="AP227" s="311"/>
      <c r="AQ227" s="311"/>
      <c r="AR227" s="311"/>
      <c r="AS227" s="312"/>
      <c r="AT227" s="338"/>
      <c r="AU227" s="338"/>
      <c r="AV227" s="338"/>
      <c r="AW227" s="338"/>
      <c r="AX227" s="344"/>
      <c r="AY227" s="213"/>
      <c r="AZ227" s="214"/>
      <c r="BA227" s="216"/>
      <c r="BB227" s="420"/>
    </row>
    <row r="228" spans="1:54" ht="41.35" customHeight="1" x14ac:dyDescent="0.3">
      <c r="A228" s="414"/>
      <c r="B228" s="414"/>
      <c r="C228" s="414"/>
      <c r="D228" s="202" t="s">
        <v>37</v>
      </c>
      <c r="E228" s="189"/>
      <c r="F228" s="189"/>
      <c r="G228" s="217"/>
      <c r="H228" s="190"/>
      <c r="I228" s="190"/>
      <c r="J228" s="190"/>
      <c r="K228" s="190"/>
      <c r="L228" s="190"/>
      <c r="M228" s="190"/>
      <c r="N228" s="196"/>
      <c r="O228" s="194"/>
      <c r="P228" s="217"/>
      <c r="Q228" s="196"/>
      <c r="R228" s="194"/>
      <c r="S228" s="217"/>
      <c r="T228" s="274"/>
      <c r="U228" s="274"/>
      <c r="V228" s="275"/>
      <c r="W228" s="276"/>
      <c r="X228" s="274"/>
      <c r="Y228" s="275"/>
      <c r="Z228" s="196"/>
      <c r="AA228" s="190"/>
      <c r="AB228" s="190"/>
      <c r="AC228" s="194"/>
      <c r="AD228" s="217"/>
      <c r="AE228" s="196"/>
      <c r="AF228" s="190"/>
      <c r="AG228" s="190"/>
      <c r="AH228" s="194"/>
      <c r="AI228" s="217"/>
      <c r="AJ228" s="196"/>
      <c r="AK228" s="190"/>
      <c r="AL228" s="190"/>
      <c r="AM228" s="194"/>
      <c r="AN228" s="217"/>
      <c r="AO228" s="311"/>
      <c r="AP228" s="311"/>
      <c r="AQ228" s="311"/>
      <c r="AR228" s="311"/>
      <c r="AS228" s="312"/>
      <c r="AT228" s="338"/>
      <c r="AU228" s="338"/>
      <c r="AV228" s="338"/>
      <c r="AW228" s="338"/>
      <c r="AX228" s="344"/>
      <c r="AY228" s="213"/>
      <c r="AZ228" s="214"/>
      <c r="BA228" s="216"/>
      <c r="BB228" s="420"/>
    </row>
    <row r="229" spans="1:54" ht="32.4" customHeight="1" x14ac:dyDescent="0.3">
      <c r="A229" s="414"/>
      <c r="B229" s="414"/>
      <c r="C229" s="414"/>
      <c r="D229" s="202" t="s">
        <v>2</v>
      </c>
      <c r="E229" s="189"/>
      <c r="F229" s="189"/>
      <c r="G229" s="217"/>
      <c r="H229" s="190"/>
      <c r="I229" s="190"/>
      <c r="J229" s="190"/>
      <c r="K229" s="190"/>
      <c r="L229" s="190"/>
      <c r="M229" s="190"/>
      <c r="N229" s="196"/>
      <c r="O229" s="194"/>
      <c r="P229" s="217"/>
      <c r="Q229" s="196"/>
      <c r="R229" s="194"/>
      <c r="S229" s="217"/>
      <c r="T229" s="274"/>
      <c r="U229" s="274"/>
      <c r="V229" s="275"/>
      <c r="W229" s="276"/>
      <c r="X229" s="274"/>
      <c r="Y229" s="275"/>
      <c r="Z229" s="196"/>
      <c r="AA229" s="190"/>
      <c r="AB229" s="190"/>
      <c r="AC229" s="194"/>
      <c r="AD229" s="217"/>
      <c r="AE229" s="196"/>
      <c r="AF229" s="190"/>
      <c r="AG229" s="190"/>
      <c r="AH229" s="194"/>
      <c r="AI229" s="217"/>
      <c r="AJ229" s="196"/>
      <c r="AK229" s="190"/>
      <c r="AL229" s="190"/>
      <c r="AM229" s="194"/>
      <c r="AN229" s="217"/>
      <c r="AO229" s="311"/>
      <c r="AP229" s="311"/>
      <c r="AQ229" s="311"/>
      <c r="AR229" s="311"/>
      <c r="AS229" s="312"/>
      <c r="AT229" s="338"/>
      <c r="AU229" s="338"/>
      <c r="AV229" s="338"/>
      <c r="AW229" s="338"/>
      <c r="AX229" s="344"/>
      <c r="AY229" s="213"/>
      <c r="AZ229" s="214"/>
      <c r="BA229" s="216"/>
      <c r="BB229" s="420"/>
    </row>
    <row r="230" spans="1:54" ht="20.2" customHeight="1" x14ac:dyDescent="0.3">
      <c r="A230" s="414"/>
      <c r="B230" s="414"/>
      <c r="C230" s="414"/>
      <c r="D230" s="202" t="s">
        <v>43</v>
      </c>
      <c r="E230" s="189">
        <f>E105+E116+E122+E125</f>
        <v>299292.42335</v>
      </c>
      <c r="F230" s="189">
        <f>F105+F116+F122+F125</f>
        <v>32304.174999999996</v>
      </c>
      <c r="G230" s="217">
        <f>F230/E230</f>
        <v>0.1079351579916966</v>
      </c>
      <c r="H230" s="190"/>
      <c r="I230" s="190"/>
      <c r="J230" s="190"/>
      <c r="K230" s="190"/>
      <c r="L230" s="190"/>
      <c r="M230" s="190"/>
      <c r="N230" s="196">
        <f>N123</f>
        <v>4832.5200000000004</v>
      </c>
      <c r="O230" s="194">
        <f>N230</f>
        <v>4832.5200000000004</v>
      </c>
      <c r="P230" s="217">
        <f>O230/N230</f>
        <v>1</v>
      </c>
      <c r="Q230" s="196">
        <f>R18</f>
        <v>3926.7</v>
      </c>
      <c r="R230" s="194">
        <f>Q230</f>
        <v>3926.7</v>
      </c>
      <c r="S230" s="217">
        <v>1</v>
      </c>
      <c r="T230" s="274">
        <f>T227</f>
        <v>830.54</v>
      </c>
      <c r="U230" s="274">
        <f>U227</f>
        <v>830.54</v>
      </c>
      <c r="V230" s="275">
        <v>1</v>
      </c>
      <c r="W230" s="276">
        <f>W18</f>
        <v>12704.574999999999</v>
      </c>
      <c r="X230" s="274">
        <f>W230</f>
        <v>12704.574999999999</v>
      </c>
      <c r="Y230" s="275">
        <v>1</v>
      </c>
      <c r="Z230" s="196"/>
      <c r="AA230" s="190"/>
      <c r="AB230" s="190"/>
      <c r="AC230" s="194"/>
      <c r="AD230" s="217"/>
      <c r="AE230" s="196"/>
      <c r="AF230" s="190"/>
      <c r="AG230" s="190"/>
      <c r="AH230" s="194"/>
      <c r="AI230" s="217"/>
      <c r="AJ230" s="196"/>
      <c r="AK230" s="190"/>
      <c r="AL230" s="190"/>
      <c r="AM230" s="194"/>
      <c r="AN230" s="217"/>
      <c r="AO230" s="311"/>
      <c r="AP230" s="311"/>
      <c r="AQ230" s="311"/>
      <c r="AR230" s="311"/>
      <c r="AS230" s="312"/>
      <c r="AT230" s="338"/>
      <c r="AU230" s="338"/>
      <c r="AV230" s="338"/>
      <c r="AW230" s="338"/>
      <c r="AX230" s="344"/>
      <c r="AY230" s="213"/>
      <c r="AZ230" s="214"/>
      <c r="BA230" s="216"/>
      <c r="BB230" s="420"/>
    </row>
    <row r="231" spans="1:54" ht="31.15" customHeight="1" x14ac:dyDescent="0.3">
      <c r="A231" s="414"/>
      <c r="B231" s="414"/>
      <c r="C231" s="414"/>
      <c r="D231" s="202" t="s">
        <v>274</v>
      </c>
      <c r="E231" s="189"/>
      <c r="F231" s="189"/>
      <c r="G231" s="217"/>
      <c r="H231" s="190"/>
      <c r="I231" s="190"/>
      <c r="J231" s="190"/>
      <c r="K231" s="190"/>
      <c r="L231" s="190"/>
      <c r="M231" s="190"/>
      <c r="N231" s="196"/>
      <c r="O231" s="194"/>
      <c r="P231" s="217"/>
      <c r="Q231" s="196"/>
      <c r="R231" s="194"/>
      <c r="S231" s="217"/>
      <c r="T231" s="274"/>
      <c r="U231" s="274"/>
      <c r="V231" s="275"/>
      <c r="W231" s="276"/>
      <c r="X231" s="274"/>
      <c r="Y231" s="275"/>
      <c r="Z231" s="196"/>
      <c r="AA231" s="190"/>
      <c r="AB231" s="190"/>
      <c r="AC231" s="194"/>
      <c r="AD231" s="217"/>
      <c r="AE231" s="196"/>
      <c r="AF231" s="190"/>
      <c r="AG231" s="190"/>
      <c r="AH231" s="194"/>
      <c r="AI231" s="217"/>
      <c r="AJ231" s="196"/>
      <c r="AK231" s="190"/>
      <c r="AL231" s="190"/>
      <c r="AM231" s="194"/>
      <c r="AN231" s="217"/>
      <c r="AO231" s="311"/>
      <c r="AP231" s="311"/>
      <c r="AQ231" s="311"/>
      <c r="AR231" s="311"/>
      <c r="AS231" s="312"/>
      <c r="AT231" s="338"/>
      <c r="AU231" s="338"/>
      <c r="AV231" s="338"/>
      <c r="AW231" s="338"/>
      <c r="AX231" s="344"/>
      <c r="AY231" s="213"/>
      <c r="AZ231" s="214"/>
      <c r="BA231" s="216"/>
      <c r="BB231" s="420"/>
    </row>
    <row r="232" spans="1:54" ht="21" hidden="1" customHeight="1" x14ac:dyDescent="0.3">
      <c r="A232" s="414" t="s">
        <v>264</v>
      </c>
      <c r="B232" s="414"/>
      <c r="C232" s="414"/>
      <c r="D232" s="198" t="s">
        <v>41</v>
      </c>
      <c r="E232" s="189"/>
      <c r="F232" s="189"/>
      <c r="G232" s="217"/>
      <c r="H232" s="190"/>
      <c r="I232" s="190"/>
      <c r="J232" s="190"/>
      <c r="K232" s="190"/>
      <c r="L232" s="190"/>
      <c r="M232" s="190"/>
      <c r="N232" s="196"/>
      <c r="O232" s="194"/>
      <c r="P232" s="217"/>
      <c r="Q232" s="196"/>
      <c r="R232" s="194"/>
      <c r="S232" s="217"/>
      <c r="T232" s="274"/>
      <c r="U232" s="274"/>
      <c r="V232" s="275"/>
      <c r="W232" s="276"/>
      <c r="X232" s="274"/>
      <c r="Y232" s="275"/>
      <c r="Z232" s="196"/>
      <c r="AA232" s="190"/>
      <c r="AB232" s="190"/>
      <c r="AC232" s="194"/>
      <c r="AD232" s="217"/>
      <c r="AE232" s="196"/>
      <c r="AF232" s="190"/>
      <c r="AG232" s="190"/>
      <c r="AH232" s="194"/>
      <c r="AI232" s="217"/>
      <c r="AJ232" s="196"/>
      <c r="AK232" s="190"/>
      <c r="AL232" s="190"/>
      <c r="AM232" s="194"/>
      <c r="AN232" s="217"/>
      <c r="AO232" s="311"/>
      <c r="AP232" s="311"/>
      <c r="AQ232" s="311"/>
      <c r="AR232" s="311"/>
      <c r="AS232" s="312"/>
      <c r="AT232" s="338"/>
      <c r="AU232" s="338"/>
      <c r="AV232" s="338"/>
      <c r="AW232" s="338"/>
      <c r="AX232" s="344"/>
      <c r="AY232" s="213"/>
      <c r="AZ232" s="214"/>
      <c r="BA232" s="216"/>
      <c r="BB232" s="420"/>
    </row>
    <row r="233" spans="1:54" ht="35.25" hidden="1" customHeight="1" x14ac:dyDescent="0.3">
      <c r="A233" s="414"/>
      <c r="B233" s="414"/>
      <c r="C233" s="414"/>
      <c r="D233" s="202" t="s">
        <v>37</v>
      </c>
      <c r="E233" s="189"/>
      <c r="F233" s="189"/>
      <c r="G233" s="217"/>
      <c r="H233" s="190"/>
      <c r="I233" s="190"/>
      <c r="J233" s="190"/>
      <c r="K233" s="190"/>
      <c r="L233" s="190"/>
      <c r="M233" s="190"/>
      <c r="N233" s="196"/>
      <c r="O233" s="194"/>
      <c r="P233" s="217"/>
      <c r="Q233" s="196"/>
      <c r="R233" s="194"/>
      <c r="S233" s="217"/>
      <c r="T233" s="274"/>
      <c r="U233" s="274"/>
      <c r="V233" s="275"/>
      <c r="W233" s="276"/>
      <c r="X233" s="274"/>
      <c r="Y233" s="275"/>
      <c r="Z233" s="196"/>
      <c r="AA233" s="190"/>
      <c r="AB233" s="190"/>
      <c r="AC233" s="194"/>
      <c r="AD233" s="217"/>
      <c r="AE233" s="196"/>
      <c r="AF233" s="190"/>
      <c r="AG233" s="190"/>
      <c r="AH233" s="194"/>
      <c r="AI233" s="217"/>
      <c r="AJ233" s="196"/>
      <c r="AK233" s="190"/>
      <c r="AL233" s="190"/>
      <c r="AM233" s="194"/>
      <c r="AN233" s="217"/>
      <c r="AO233" s="311"/>
      <c r="AP233" s="311"/>
      <c r="AQ233" s="311"/>
      <c r="AR233" s="311"/>
      <c r="AS233" s="312"/>
      <c r="AT233" s="338"/>
      <c r="AU233" s="338"/>
      <c r="AV233" s="338"/>
      <c r="AW233" s="338"/>
      <c r="AX233" s="344"/>
      <c r="AY233" s="213"/>
      <c r="AZ233" s="214"/>
      <c r="BA233" s="216"/>
      <c r="BB233" s="420"/>
    </row>
    <row r="234" spans="1:54" ht="31.15" hidden="1" customHeight="1" x14ac:dyDescent="0.3">
      <c r="A234" s="414"/>
      <c r="B234" s="414"/>
      <c r="C234" s="414"/>
      <c r="D234" s="202" t="s">
        <v>2</v>
      </c>
      <c r="E234" s="189"/>
      <c r="F234" s="189"/>
      <c r="G234" s="217"/>
      <c r="H234" s="190"/>
      <c r="I234" s="190"/>
      <c r="J234" s="190"/>
      <c r="K234" s="190"/>
      <c r="L234" s="190"/>
      <c r="M234" s="190"/>
      <c r="N234" s="196"/>
      <c r="O234" s="194"/>
      <c r="P234" s="217"/>
      <c r="Q234" s="196"/>
      <c r="R234" s="194"/>
      <c r="S234" s="217"/>
      <c r="T234" s="274"/>
      <c r="U234" s="274"/>
      <c r="V234" s="275"/>
      <c r="W234" s="276"/>
      <c r="X234" s="274"/>
      <c r="Y234" s="275"/>
      <c r="Z234" s="196"/>
      <c r="AA234" s="190"/>
      <c r="AB234" s="190"/>
      <c r="AC234" s="194"/>
      <c r="AD234" s="217"/>
      <c r="AE234" s="196"/>
      <c r="AF234" s="190"/>
      <c r="AG234" s="190"/>
      <c r="AH234" s="194"/>
      <c r="AI234" s="217"/>
      <c r="AJ234" s="196"/>
      <c r="AK234" s="190"/>
      <c r="AL234" s="190"/>
      <c r="AM234" s="194"/>
      <c r="AN234" s="217"/>
      <c r="AO234" s="311"/>
      <c r="AP234" s="311"/>
      <c r="AQ234" s="311"/>
      <c r="AR234" s="311"/>
      <c r="AS234" s="312"/>
      <c r="AT234" s="338"/>
      <c r="AU234" s="338"/>
      <c r="AV234" s="338"/>
      <c r="AW234" s="338"/>
      <c r="AX234" s="344"/>
      <c r="AY234" s="213"/>
      <c r="AZ234" s="214"/>
      <c r="BA234" s="216"/>
      <c r="BB234" s="420"/>
    </row>
    <row r="235" spans="1:54" ht="24.75" hidden="1" customHeight="1" x14ac:dyDescent="0.3">
      <c r="A235" s="414"/>
      <c r="B235" s="414"/>
      <c r="C235" s="414"/>
      <c r="D235" s="202" t="s">
        <v>43</v>
      </c>
      <c r="E235" s="189"/>
      <c r="F235" s="189"/>
      <c r="G235" s="217"/>
      <c r="H235" s="190"/>
      <c r="I235" s="190"/>
      <c r="J235" s="190"/>
      <c r="K235" s="190"/>
      <c r="L235" s="190"/>
      <c r="M235" s="190"/>
      <c r="N235" s="196"/>
      <c r="O235" s="194"/>
      <c r="P235" s="217"/>
      <c r="Q235" s="196"/>
      <c r="R235" s="194"/>
      <c r="S235" s="217"/>
      <c r="T235" s="274"/>
      <c r="U235" s="274"/>
      <c r="V235" s="275"/>
      <c r="W235" s="276"/>
      <c r="X235" s="274"/>
      <c r="Y235" s="275"/>
      <c r="Z235" s="196"/>
      <c r="AA235" s="190"/>
      <c r="AB235" s="190"/>
      <c r="AC235" s="194"/>
      <c r="AD235" s="217"/>
      <c r="AE235" s="196"/>
      <c r="AF235" s="190"/>
      <c r="AG235" s="190"/>
      <c r="AH235" s="194"/>
      <c r="AI235" s="217"/>
      <c r="AJ235" s="196"/>
      <c r="AK235" s="190"/>
      <c r="AL235" s="190"/>
      <c r="AM235" s="194"/>
      <c r="AN235" s="217"/>
      <c r="AO235" s="311"/>
      <c r="AP235" s="311"/>
      <c r="AQ235" s="311"/>
      <c r="AR235" s="311"/>
      <c r="AS235" s="312"/>
      <c r="AT235" s="338"/>
      <c r="AU235" s="338"/>
      <c r="AV235" s="338"/>
      <c r="AW235" s="338"/>
      <c r="AX235" s="344"/>
      <c r="AY235" s="213"/>
      <c r="AZ235" s="214"/>
      <c r="BA235" s="216"/>
      <c r="BB235" s="420"/>
    </row>
    <row r="236" spans="1:54" ht="31.15" hidden="1" customHeight="1" thickBot="1" x14ac:dyDescent="0.35">
      <c r="A236" s="414"/>
      <c r="B236" s="414"/>
      <c r="C236" s="414"/>
      <c r="D236" s="202" t="s">
        <v>274</v>
      </c>
      <c r="E236" s="189"/>
      <c r="F236" s="189"/>
      <c r="G236" s="217"/>
      <c r="H236" s="190"/>
      <c r="I236" s="190"/>
      <c r="J236" s="190"/>
      <c r="K236" s="190"/>
      <c r="L236" s="190"/>
      <c r="M236" s="190"/>
      <c r="N236" s="196"/>
      <c r="O236" s="194"/>
      <c r="P236" s="217"/>
      <c r="Q236" s="196"/>
      <c r="R236" s="194"/>
      <c r="S236" s="217"/>
      <c r="T236" s="274"/>
      <c r="U236" s="274"/>
      <c r="V236" s="275"/>
      <c r="W236" s="276"/>
      <c r="X236" s="274"/>
      <c r="Y236" s="275"/>
      <c r="Z236" s="196"/>
      <c r="AA236" s="190"/>
      <c r="AB236" s="190"/>
      <c r="AC236" s="194"/>
      <c r="AD236" s="217"/>
      <c r="AE236" s="196"/>
      <c r="AF236" s="190"/>
      <c r="AG236" s="190"/>
      <c r="AH236" s="194"/>
      <c r="AI236" s="217"/>
      <c r="AJ236" s="196"/>
      <c r="AK236" s="190"/>
      <c r="AL236" s="190"/>
      <c r="AM236" s="194"/>
      <c r="AN236" s="217"/>
      <c r="AO236" s="311"/>
      <c r="AP236" s="311"/>
      <c r="AQ236" s="311"/>
      <c r="AR236" s="311"/>
      <c r="AS236" s="312"/>
      <c r="AT236" s="338"/>
      <c r="AU236" s="338"/>
      <c r="AV236" s="338"/>
      <c r="AW236" s="338"/>
      <c r="AX236" s="344"/>
      <c r="AY236" s="213"/>
      <c r="AZ236" s="214"/>
      <c r="BA236" s="216"/>
      <c r="BB236" s="420"/>
    </row>
    <row r="237" spans="1:54" ht="31.15" customHeight="1" x14ac:dyDescent="0.3">
      <c r="A237" s="414" t="s">
        <v>436</v>
      </c>
      <c r="B237" s="433"/>
      <c r="C237" s="433"/>
      <c r="D237" s="202" t="s">
        <v>43</v>
      </c>
      <c r="E237" s="189">
        <f>E101</f>
        <v>1235.9000000000001</v>
      </c>
      <c r="F237" s="189">
        <f>F101</f>
        <v>1235.9000000000001</v>
      </c>
      <c r="G237" s="217">
        <f t="shared" ref="G237:G238" si="73">F237/E237</f>
        <v>1</v>
      </c>
      <c r="H237" s="190"/>
      <c r="I237" s="190"/>
      <c r="J237" s="190"/>
      <c r="K237" s="190"/>
      <c r="L237" s="190"/>
      <c r="M237" s="190"/>
      <c r="N237" s="196"/>
      <c r="O237" s="194"/>
      <c r="P237" s="217"/>
      <c r="Q237" s="196">
        <f>Q101</f>
        <v>0</v>
      </c>
      <c r="R237" s="194">
        <f>Q237</f>
        <v>0</v>
      </c>
      <c r="S237" s="217">
        <v>1</v>
      </c>
      <c r="T237" s="274"/>
      <c r="U237" s="274"/>
      <c r="V237" s="275"/>
      <c r="W237" s="276">
        <f>W102</f>
        <v>0</v>
      </c>
      <c r="X237" s="274">
        <f>W237</f>
        <v>0</v>
      </c>
      <c r="Y237" s="275">
        <v>1</v>
      </c>
      <c r="Z237" s="196"/>
      <c r="AA237" s="190"/>
      <c r="AB237" s="190"/>
      <c r="AC237" s="194"/>
      <c r="AD237" s="217"/>
      <c r="AE237" s="196"/>
      <c r="AF237" s="190"/>
      <c r="AG237" s="190"/>
      <c r="AH237" s="194"/>
      <c r="AI237" s="217"/>
      <c r="AJ237" s="196"/>
      <c r="AK237" s="190"/>
      <c r="AL237" s="190"/>
      <c r="AM237" s="194"/>
      <c r="AN237" s="217"/>
      <c r="AO237" s="311"/>
      <c r="AP237" s="311"/>
      <c r="AQ237" s="311"/>
      <c r="AR237" s="311"/>
      <c r="AS237" s="312"/>
      <c r="AT237" s="338"/>
      <c r="AU237" s="338"/>
      <c r="AV237" s="338"/>
      <c r="AW237" s="338"/>
      <c r="AX237" s="344"/>
      <c r="AY237" s="213"/>
      <c r="AZ237" s="214"/>
      <c r="BA237" s="216"/>
      <c r="BB237" s="199"/>
    </row>
    <row r="238" spans="1:54" ht="31.15" customHeight="1" x14ac:dyDescent="0.3">
      <c r="A238" s="414" t="s">
        <v>437</v>
      </c>
      <c r="B238" s="414"/>
      <c r="C238" s="414"/>
      <c r="D238" s="202" t="s">
        <v>43</v>
      </c>
      <c r="E238" s="189">
        <f>E102</f>
        <v>289.60000000000002</v>
      </c>
      <c r="F238" s="189">
        <f>F102</f>
        <v>191.91</v>
      </c>
      <c r="G238" s="303">
        <f t="shared" si="73"/>
        <v>0.66267265193370162</v>
      </c>
      <c r="H238" s="190"/>
      <c r="I238" s="190"/>
      <c r="J238" s="190"/>
      <c r="K238" s="190"/>
      <c r="L238" s="190"/>
      <c r="M238" s="190"/>
      <c r="N238" s="196"/>
      <c r="O238" s="194"/>
      <c r="P238" s="217"/>
      <c r="Q238" s="196"/>
      <c r="R238" s="194"/>
      <c r="S238" s="217"/>
      <c r="T238" s="274"/>
      <c r="U238" s="274"/>
      <c r="V238" s="275"/>
      <c r="W238" s="276"/>
      <c r="X238" s="274"/>
      <c r="Y238" s="275"/>
      <c r="Z238" s="196"/>
      <c r="AA238" s="190"/>
      <c r="AB238" s="190"/>
      <c r="AC238" s="194"/>
      <c r="AD238" s="217"/>
      <c r="AE238" s="196"/>
      <c r="AF238" s="190"/>
      <c r="AG238" s="190"/>
      <c r="AH238" s="194"/>
      <c r="AI238" s="217"/>
      <c r="AJ238" s="196"/>
      <c r="AK238" s="190"/>
      <c r="AL238" s="190"/>
      <c r="AM238" s="194"/>
      <c r="AN238" s="217"/>
      <c r="AO238" s="311"/>
      <c r="AP238" s="311"/>
      <c r="AQ238" s="311"/>
      <c r="AR238" s="311"/>
      <c r="AS238" s="312"/>
      <c r="AT238" s="338"/>
      <c r="AU238" s="338"/>
      <c r="AV238" s="338"/>
      <c r="AW238" s="338"/>
      <c r="AX238" s="344"/>
      <c r="AY238" s="213"/>
      <c r="AZ238" s="214"/>
      <c r="BA238" s="216"/>
      <c r="BB238" s="199"/>
    </row>
    <row r="239" spans="1:54" s="244" customFormat="1" ht="27.55" customHeight="1" x14ac:dyDescent="0.3">
      <c r="A239" s="434" t="s">
        <v>294</v>
      </c>
      <c r="B239" s="434"/>
      <c r="C239" s="434"/>
      <c r="D239" s="434"/>
      <c r="E239" s="434"/>
      <c r="F239" s="434"/>
      <c r="G239" s="434"/>
      <c r="H239" s="434"/>
      <c r="I239" s="434"/>
      <c r="J239" s="434"/>
      <c r="K239" s="434"/>
      <c r="L239" s="434"/>
      <c r="M239" s="434"/>
      <c r="N239" s="434"/>
      <c r="O239" s="434"/>
      <c r="P239" s="434"/>
      <c r="Q239" s="434"/>
      <c r="R239" s="434"/>
      <c r="S239" s="434"/>
      <c r="T239" s="434"/>
      <c r="U239" s="434"/>
      <c r="V239" s="434"/>
      <c r="W239" s="434"/>
      <c r="X239" s="434"/>
      <c r="Y239" s="434"/>
      <c r="Z239" s="434"/>
      <c r="AA239" s="434"/>
      <c r="AB239" s="434"/>
      <c r="AC239" s="434"/>
      <c r="AD239" s="434"/>
      <c r="AE239" s="434"/>
      <c r="AF239" s="434"/>
      <c r="AG239" s="434"/>
      <c r="AH239" s="434"/>
      <c r="AI239" s="434"/>
      <c r="AJ239" s="434"/>
      <c r="AK239" s="434"/>
      <c r="AL239" s="434"/>
      <c r="AM239" s="434"/>
      <c r="AN239" s="434"/>
      <c r="AO239" s="434"/>
      <c r="AP239" s="434"/>
      <c r="AQ239" s="434"/>
      <c r="AR239" s="434"/>
      <c r="AS239" s="434"/>
      <c r="AT239" s="434"/>
      <c r="AU239" s="434"/>
      <c r="AV239" s="434"/>
      <c r="AW239" s="434"/>
      <c r="AX239" s="434"/>
      <c r="AY239" s="434"/>
      <c r="AZ239" s="434"/>
      <c r="BA239" s="434"/>
      <c r="BB239" s="434"/>
    </row>
    <row r="240" spans="1:54" s="244" customFormat="1" ht="45.1" customHeight="1" x14ac:dyDescent="0.3">
      <c r="A240" s="434" t="s">
        <v>295</v>
      </c>
      <c r="B240" s="436"/>
      <c r="C240" s="436"/>
      <c r="D240" s="436"/>
      <c r="E240" s="436"/>
      <c r="F240" s="436"/>
      <c r="G240" s="436"/>
      <c r="H240" s="436"/>
      <c r="I240" s="436"/>
      <c r="J240" s="436"/>
      <c r="K240" s="436"/>
      <c r="L240" s="436"/>
      <c r="M240" s="436"/>
      <c r="N240" s="436"/>
      <c r="O240" s="436"/>
      <c r="P240" s="436"/>
      <c r="Q240" s="436"/>
      <c r="R240" s="436"/>
      <c r="S240" s="436"/>
      <c r="T240" s="436"/>
      <c r="U240" s="436"/>
      <c r="V240" s="436"/>
      <c r="W240" s="436"/>
      <c r="X240" s="436"/>
      <c r="Y240" s="436"/>
      <c r="Z240" s="436"/>
      <c r="AA240" s="436"/>
      <c r="AB240" s="436"/>
      <c r="AC240" s="436"/>
      <c r="AD240" s="436"/>
      <c r="AE240" s="436"/>
      <c r="AF240" s="436"/>
      <c r="AG240" s="436"/>
      <c r="AH240" s="436"/>
      <c r="AI240" s="436"/>
      <c r="AJ240" s="436"/>
      <c r="AK240" s="436"/>
      <c r="AL240" s="436"/>
      <c r="AM240" s="436"/>
      <c r="AN240" s="436"/>
      <c r="AO240" s="436"/>
      <c r="AP240" s="436"/>
      <c r="AQ240" s="436"/>
      <c r="AR240" s="436"/>
      <c r="AS240" s="436"/>
      <c r="AT240" s="436"/>
      <c r="AU240" s="436"/>
      <c r="AV240" s="436"/>
      <c r="AW240" s="436"/>
      <c r="AX240" s="436"/>
      <c r="AY240" s="436"/>
      <c r="AZ240" s="436"/>
      <c r="BA240" s="436"/>
      <c r="BB240" s="436"/>
    </row>
    <row r="241" spans="1:54" s="244" customFormat="1" ht="19.600000000000001" customHeight="1" x14ac:dyDescent="0.3">
      <c r="A241" s="245"/>
      <c r="B241" s="246"/>
      <c r="C241" s="246"/>
      <c r="D241" s="246"/>
      <c r="E241" s="247"/>
      <c r="F241" s="247"/>
      <c r="G241" s="248"/>
      <c r="H241" s="246"/>
      <c r="I241" s="246"/>
      <c r="J241" s="246"/>
      <c r="K241" s="246"/>
      <c r="L241" s="246"/>
      <c r="M241" s="246"/>
      <c r="N241" s="249"/>
      <c r="O241" s="250"/>
      <c r="P241" s="248"/>
      <c r="Q241" s="249"/>
      <c r="R241" s="250"/>
      <c r="S241" s="248"/>
      <c r="T241" s="282"/>
      <c r="U241" s="282"/>
      <c r="V241" s="283"/>
      <c r="W241" s="284"/>
      <c r="X241" s="282"/>
      <c r="Y241" s="283"/>
      <c r="Z241" s="249"/>
      <c r="AA241" s="246"/>
      <c r="AB241" s="246"/>
      <c r="AC241" s="250"/>
      <c r="AD241" s="248"/>
      <c r="AE241" s="249"/>
      <c r="AF241" s="246"/>
      <c r="AG241" s="246"/>
      <c r="AH241" s="250"/>
      <c r="AI241" s="248"/>
      <c r="AJ241" s="249"/>
      <c r="AK241" s="246"/>
      <c r="AL241" s="246"/>
      <c r="AM241" s="250"/>
      <c r="AN241" s="248"/>
      <c r="AO241" s="315"/>
      <c r="AP241" s="315"/>
      <c r="AQ241" s="315"/>
      <c r="AR241" s="315"/>
      <c r="AS241" s="316"/>
      <c r="AT241" s="249"/>
      <c r="AU241" s="249"/>
      <c r="AV241" s="249"/>
      <c r="AW241" s="249"/>
      <c r="AX241" s="347"/>
      <c r="AY241" s="361"/>
      <c r="AZ241" s="362"/>
      <c r="BA241" s="363"/>
      <c r="BB241" s="246"/>
    </row>
    <row r="242" spans="1:54" ht="19.600000000000001" customHeight="1" x14ac:dyDescent="0.3">
      <c r="A242" s="414" t="s">
        <v>459</v>
      </c>
      <c r="B242" s="414"/>
      <c r="C242" s="414"/>
      <c r="D242" s="414"/>
      <c r="E242" s="414"/>
      <c r="F242" s="414"/>
      <c r="G242" s="414"/>
      <c r="H242" s="414"/>
      <c r="I242" s="414"/>
      <c r="J242" s="414"/>
      <c r="K242" s="414"/>
      <c r="L242" s="414"/>
      <c r="M242" s="414"/>
      <c r="N242" s="414"/>
      <c r="O242" s="414"/>
      <c r="P242" s="414"/>
      <c r="Q242" s="414"/>
      <c r="R242" s="414"/>
      <c r="S242" s="414"/>
      <c r="T242" s="414"/>
      <c r="U242" s="414"/>
      <c r="V242" s="414"/>
      <c r="W242" s="414"/>
      <c r="X242" s="414"/>
      <c r="Y242" s="414"/>
      <c r="Z242" s="414"/>
      <c r="AA242" s="414"/>
      <c r="AB242" s="414"/>
      <c r="AC242" s="414"/>
      <c r="AD242" s="414"/>
      <c r="AE242" s="414"/>
      <c r="AF242" s="414"/>
      <c r="AG242" s="414"/>
      <c r="AH242" s="414"/>
      <c r="AI242" s="414"/>
      <c r="AJ242" s="414"/>
      <c r="AK242" s="414"/>
      <c r="AL242" s="414"/>
      <c r="AM242" s="414"/>
      <c r="AN242" s="414"/>
      <c r="AO242" s="414"/>
      <c r="AP242" s="414"/>
      <c r="AQ242" s="414"/>
      <c r="AR242" s="414"/>
      <c r="AS242" s="414"/>
      <c r="AT242" s="414"/>
      <c r="AU242" s="414"/>
      <c r="AV242" s="414"/>
      <c r="AW242" s="414"/>
      <c r="AX242" s="414"/>
      <c r="AY242" s="414"/>
      <c r="AZ242" s="215"/>
      <c r="BA242" s="364"/>
    </row>
    <row r="243" spans="1:54" ht="19.600000000000001" customHeight="1" x14ac:dyDescent="0.3">
      <c r="A243" s="198"/>
      <c r="B243" s="198"/>
      <c r="C243" s="198"/>
      <c r="D243" s="198"/>
      <c r="E243" s="187"/>
      <c r="F243" s="187"/>
      <c r="G243" s="252"/>
      <c r="H243" s="198"/>
      <c r="I243" s="198"/>
      <c r="J243" s="198"/>
      <c r="K243" s="198"/>
      <c r="L243" s="198"/>
      <c r="M243" s="198"/>
      <c r="N243" s="253"/>
      <c r="O243" s="251"/>
      <c r="P243" s="252"/>
      <c r="Q243" s="253"/>
      <c r="R243" s="251"/>
      <c r="S243" s="252"/>
      <c r="T243" s="285"/>
      <c r="U243" s="285"/>
      <c r="V243" s="286"/>
      <c r="W243" s="287"/>
      <c r="X243" s="285"/>
      <c r="Y243" s="286"/>
      <c r="Z243" s="253"/>
      <c r="AA243" s="198"/>
      <c r="AB243" s="198"/>
      <c r="AC243" s="251"/>
      <c r="AD243" s="252"/>
      <c r="AE243" s="253"/>
      <c r="AF243" s="198"/>
      <c r="AG243" s="198"/>
      <c r="AH243" s="251"/>
      <c r="AI243" s="252"/>
      <c r="AJ243" s="253"/>
      <c r="AK243" s="198"/>
      <c r="AL243" s="198"/>
      <c r="AM243" s="251"/>
      <c r="AN243" s="252"/>
      <c r="AO243" s="317"/>
      <c r="AP243" s="317"/>
      <c r="AQ243" s="317"/>
      <c r="AR243" s="317"/>
      <c r="AS243" s="318"/>
      <c r="AT243" s="253"/>
      <c r="AU243" s="253"/>
      <c r="AV243" s="253"/>
      <c r="AW243" s="253"/>
      <c r="AX243" s="348"/>
      <c r="AY243" s="353"/>
      <c r="AZ243" s="215"/>
      <c r="BA243" s="364"/>
    </row>
    <row r="244" spans="1:54" ht="16.45" customHeight="1" x14ac:dyDescent="0.3">
      <c r="A244" s="197" t="s">
        <v>434</v>
      </c>
      <c r="C244" s="254"/>
      <c r="D244" s="254"/>
      <c r="G244" s="255"/>
      <c r="H244" s="210"/>
      <c r="I244" s="210"/>
      <c r="J244" s="210"/>
      <c r="K244" s="210"/>
      <c r="L244" s="210"/>
      <c r="M244" s="210"/>
      <c r="N244" s="256"/>
      <c r="O244" s="257"/>
      <c r="P244" s="255"/>
      <c r="Q244" s="256"/>
      <c r="R244" s="257"/>
      <c r="S244" s="255"/>
      <c r="T244" s="288"/>
      <c r="U244" s="288"/>
      <c r="V244" s="289"/>
      <c r="W244" s="290"/>
      <c r="X244" s="288"/>
      <c r="Y244" s="289"/>
      <c r="Z244" s="256"/>
      <c r="AA244" s="210"/>
      <c r="AB244" s="210"/>
      <c r="AC244" s="257"/>
      <c r="AD244" s="255"/>
      <c r="AE244" s="256"/>
      <c r="AF244" s="210"/>
      <c r="AG244" s="210"/>
      <c r="AH244" s="257"/>
      <c r="AI244" s="255"/>
      <c r="AJ244" s="256"/>
      <c r="AK244" s="210"/>
      <c r="AL244" s="210"/>
      <c r="AM244" s="257"/>
      <c r="AN244" s="255"/>
      <c r="AO244" s="319"/>
      <c r="AP244" s="319"/>
      <c r="AQ244" s="319"/>
      <c r="AR244" s="319"/>
      <c r="AS244" s="320"/>
      <c r="AT244" s="256"/>
      <c r="AU244" s="256"/>
      <c r="AV244" s="256"/>
      <c r="AW244" s="256"/>
      <c r="AX244" s="349"/>
      <c r="AZ244" s="365"/>
      <c r="BA244" s="366"/>
      <c r="BB244" s="210"/>
    </row>
    <row r="245" spans="1:54" x14ac:dyDescent="0.3">
      <c r="A245" s="210"/>
      <c r="T245" s="291"/>
      <c r="U245" s="291"/>
      <c r="V245" s="292"/>
      <c r="W245" s="293"/>
      <c r="X245" s="291"/>
      <c r="Y245" s="292"/>
      <c r="Z245" s="258"/>
      <c r="AA245" s="261"/>
      <c r="AB245" s="261"/>
      <c r="AC245" s="259"/>
      <c r="AD245" s="260"/>
      <c r="AE245" s="258"/>
      <c r="AF245" s="261"/>
      <c r="AG245" s="261"/>
      <c r="AH245" s="259"/>
      <c r="AI245" s="260"/>
      <c r="AJ245" s="258"/>
      <c r="AK245" s="261"/>
      <c r="AL245" s="261"/>
      <c r="AM245" s="259"/>
      <c r="AN245" s="260"/>
      <c r="AT245" s="258"/>
      <c r="AU245" s="258"/>
      <c r="AV245" s="258"/>
      <c r="AW245" s="258"/>
      <c r="AX245" s="350"/>
    </row>
    <row r="246" spans="1:54" x14ac:dyDescent="0.3">
      <c r="A246" s="210"/>
      <c r="T246" s="291"/>
      <c r="U246" s="291"/>
      <c r="V246" s="292"/>
      <c r="W246" s="293"/>
      <c r="X246" s="291"/>
      <c r="Y246" s="292"/>
      <c r="Z246" s="258"/>
      <c r="AA246" s="261"/>
      <c r="AB246" s="261"/>
      <c r="AC246" s="259"/>
      <c r="AD246" s="260"/>
      <c r="AE246" s="258"/>
      <c r="AF246" s="261"/>
      <c r="AG246" s="261"/>
      <c r="AH246" s="259"/>
      <c r="AI246" s="260"/>
      <c r="AJ246" s="258"/>
      <c r="AK246" s="261"/>
      <c r="AL246" s="261"/>
      <c r="AM246" s="259"/>
      <c r="AN246" s="260"/>
      <c r="AT246" s="258"/>
      <c r="AU246" s="258"/>
      <c r="AV246" s="258"/>
      <c r="AW246" s="258"/>
      <c r="AX246" s="350"/>
    </row>
    <row r="247" spans="1:54" x14ac:dyDescent="0.3">
      <c r="A247" s="210"/>
      <c r="B247" s="197" t="s">
        <v>266</v>
      </c>
      <c r="T247" s="291"/>
      <c r="U247" s="291"/>
      <c r="V247" s="292"/>
      <c r="W247" s="293"/>
      <c r="X247" s="291"/>
      <c r="Y247" s="292"/>
      <c r="Z247" s="258"/>
      <c r="AA247" s="261"/>
      <c r="AB247" s="261"/>
      <c r="AC247" s="259"/>
      <c r="AD247" s="260"/>
      <c r="AE247" s="258"/>
      <c r="AF247" s="261"/>
      <c r="AG247" s="261"/>
      <c r="AH247" s="259"/>
      <c r="AI247" s="260"/>
      <c r="AJ247" s="258"/>
      <c r="AK247" s="261"/>
      <c r="AL247" s="261"/>
      <c r="AM247" s="259"/>
      <c r="AN247" s="260"/>
      <c r="AT247" s="258"/>
      <c r="AU247" s="258"/>
      <c r="AV247" s="258"/>
      <c r="AW247" s="258"/>
      <c r="AX247" s="350"/>
    </row>
    <row r="248" spans="1:54" x14ac:dyDescent="0.3">
      <c r="A248" s="210"/>
      <c r="T248" s="291"/>
      <c r="U248" s="291"/>
      <c r="V248" s="292"/>
      <c r="W248" s="293"/>
      <c r="X248" s="291"/>
      <c r="Y248" s="292"/>
      <c r="Z248" s="258"/>
      <c r="AA248" s="261"/>
      <c r="AB248" s="261"/>
      <c r="AC248" s="259"/>
      <c r="AD248" s="260"/>
      <c r="AE248" s="258"/>
      <c r="AF248" s="261"/>
      <c r="AG248" s="261"/>
      <c r="AH248" s="259"/>
      <c r="AI248" s="260"/>
      <c r="AJ248" s="258"/>
      <c r="AK248" s="261"/>
      <c r="AL248" s="261"/>
      <c r="AM248" s="259"/>
      <c r="AN248" s="260"/>
      <c r="AT248" s="258"/>
      <c r="AU248" s="258"/>
      <c r="AV248" s="258"/>
      <c r="AW248" s="258"/>
      <c r="AX248" s="350"/>
    </row>
    <row r="249" spans="1:54" x14ac:dyDescent="0.3">
      <c r="A249" s="414" t="s">
        <v>435</v>
      </c>
      <c r="B249" s="414"/>
      <c r="C249" s="414"/>
      <c r="D249" s="433"/>
      <c r="E249" s="433"/>
      <c r="F249" s="433"/>
      <c r="G249" s="433"/>
      <c r="H249" s="433"/>
      <c r="I249" s="433"/>
      <c r="J249" s="433"/>
      <c r="K249" s="433"/>
      <c r="L249" s="198"/>
      <c r="M249" s="198"/>
      <c r="N249" s="253"/>
      <c r="O249" s="251"/>
      <c r="P249" s="252"/>
      <c r="Q249" s="253"/>
      <c r="R249" s="251"/>
      <c r="S249" s="252"/>
      <c r="T249" s="285"/>
      <c r="U249" s="285"/>
      <c r="V249" s="286"/>
      <c r="W249" s="287"/>
      <c r="X249" s="285"/>
      <c r="Y249" s="286"/>
      <c r="Z249" s="253"/>
      <c r="AA249" s="198"/>
      <c r="AB249" s="198"/>
      <c r="AC249" s="251"/>
      <c r="AD249" s="252"/>
      <c r="AE249" s="253"/>
      <c r="AF249" s="198"/>
      <c r="AG249" s="198"/>
      <c r="AH249" s="251"/>
      <c r="AI249" s="252"/>
      <c r="AJ249" s="253"/>
      <c r="AK249" s="198"/>
      <c r="AL249" s="198"/>
      <c r="AM249" s="251"/>
      <c r="AN249" s="252"/>
      <c r="AO249" s="317"/>
      <c r="AP249" s="317"/>
      <c r="AQ249" s="317"/>
      <c r="AR249" s="317"/>
      <c r="AS249" s="318"/>
      <c r="AT249" s="253"/>
      <c r="AU249" s="253"/>
      <c r="AV249" s="253"/>
      <c r="AW249" s="253"/>
      <c r="AX249" s="348"/>
      <c r="AY249" s="353"/>
      <c r="AZ249" s="215"/>
      <c r="BA249" s="364"/>
    </row>
    <row r="252" spans="1:54" x14ac:dyDescent="0.3">
      <c r="A252" s="210"/>
      <c r="T252" s="291"/>
      <c r="U252" s="291"/>
      <c r="V252" s="292"/>
      <c r="W252" s="293"/>
      <c r="X252" s="291"/>
      <c r="Y252" s="292"/>
      <c r="Z252" s="258"/>
      <c r="AA252" s="261"/>
      <c r="AB252" s="261"/>
      <c r="AC252" s="259"/>
      <c r="AD252" s="260"/>
      <c r="AE252" s="258"/>
      <c r="AF252" s="261"/>
      <c r="AG252" s="261"/>
      <c r="AH252" s="259"/>
      <c r="AI252" s="260"/>
      <c r="AJ252" s="258"/>
      <c r="AK252" s="261"/>
      <c r="AL252" s="261"/>
      <c r="AM252" s="259"/>
      <c r="AN252" s="260"/>
      <c r="AT252" s="258"/>
      <c r="AU252" s="258"/>
      <c r="AV252" s="258"/>
      <c r="AW252" s="258"/>
      <c r="AX252" s="350"/>
    </row>
    <row r="253" spans="1:54" x14ac:dyDescent="0.3">
      <c r="A253" s="262"/>
      <c r="T253" s="291"/>
      <c r="U253" s="291"/>
      <c r="V253" s="292"/>
      <c r="W253" s="293"/>
      <c r="X253" s="291"/>
      <c r="Y253" s="292"/>
      <c r="Z253" s="258"/>
      <c r="AA253" s="261"/>
      <c r="AB253" s="261"/>
      <c r="AC253" s="259"/>
      <c r="AD253" s="260"/>
      <c r="AE253" s="258"/>
      <c r="AF253" s="261"/>
      <c r="AG253" s="261"/>
      <c r="AH253" s="259"/>
      <c r="AI253" s="260"/>
      <c r="AJ253" s="258"/>
      <c r="AK253" s="261"/>
      <c r="AL253" s="261"/>
      <c r="AM253" s="259"/>
      <c r="AN253" s="260"/>
      <c r="AT253" s="258"/>
      <c r="AU253" s="258"/>
      <c r="AV253" s="258"/>
      <c r="AW253" s="258"/>
      <c r="AX253" s="350"/>
    </row>
    <row r="254" spans="1:54" x14ac:dyDescent="0.3">
      <c r="A254" s="262"/>
      <c r="T254" s="291"/>
      <c r="U254" s="291"/>
      <c r="V254" s="292"/>
      <c r="W254" s="293"/>
      <c r="X254" s="291"/>
      <c r="Y254" s="292"/>
      <c r="Z254" s="258"/>
      <c r="AA254" s="261"/>
      <c r="AB254" s="261"/>
      <c r="AC254" s="259"/>
      <c r="AD254" s="260"/>
      <c r="AE254" s="258"/>
      <c r="AF254" s="261"/>
      <c r="AG254" s="261"/>
      <c r="AH254" s="259"/>
      <c r="AI254" s="260"/>
      <c r="AJ254" s="258"/>
      <c r="AK254" s="261"/>
      <c r="AL254" s="261"/>
      <c r="AM254" s="259"/>
      <c r="AN254" s="260"/>
      <c r="AT254" s="258"/>
      <c r="AU254" s="258"/>
      <c r="AV254" s="258"/>
      <c r="AW254" s="258"/>
      <c r="AX254" s="350"/>
    </row>
    <row r="255" spans="1:54" x14ac:dyDescent="0.3">
      <c r="A255" s="262"/>
      <c r="T255" s="291"/>
      <c r="U255" s="291"/>
      <c r="V255" s="292"/>
      <c r="W255" s="293"/>
      <c r="X255" s="291"/>
      <c r="Y255" s="292"/>
      <c r="Z255" s="258"/>
      <c r="AA255" s="261"/>
      <c r="AB255" s="261"/>
      <c r="AC255" s="259"/>
      <c r="AD255" s="260"/>
      <c r="AE255" s="258"/>
      <c r="AF255" s="261"/>
      <c r="AG255" s="261"/>
      <c r="AH255" s="259"/>
      <c r="AI255" s="260"/>
      <c r="AJ255" s="258"/>
      <c r="AK255" s="261"/>
      <c r="AL255" s="261"/>
      <c r="AM255" s="259"/>
      <c r="AN255" s="260"/>
      <c r="AT255" s="258"/>
      <c r="AU255" s="258"/>
      <c r="AV255" s="258"/>
      <c r="AW255" s="258"/>
      <c r="AX255" s="350"/>
    </row>
    <row r="256" spans="1:54" ht="14.25" customHeight="1" x14ac:dyDescent="0.3">
      <c r="A256" s="262"/>
      <c r="T256" s="291"/>
      <c r="U256" s="291"/>
      <c r="V256" s="292"/>
      <c r="W256" s="293"/>
      <c r="X256" s="291"/>
      <c r="Y256" s="292"/>
      <c r="Z256" s="258"/>
      <c r="AA256" s="261"/>
      <c r="AB256" s="261"/>
      <c r="AC256" s="259"/>
      <c r="AD256" s="260"/>
      <c r="AE256" s="258"/>
      <c r="AF256" s="261"/>
      <c r="AG256" s="261"/>
      <c r="AH256" s="259"/>
      <c r="AI256" s="260"/>
      <c r="AJ256" s="258"/>
      <c r="AK256" s="261"/>
      <c r="AL256" s="261"/>
      <c r="AM256" s="259"/>
      <c r="AN256" s="260"/>
      <c r="AT256" s="258"/>
      <c r="AU256" s="258"/>
      <c r="AV256" s="258"/>
      <c r="AW256" s="258"/>
      <c r="AX256" s="350"/>
    </row>
    <row r="257" spans="1:50" x14ac:dyDescent="0.3">
      <c r="A257" s="262"/>
      <c r="T257" s="291"/>
      <c r="U257" s="291"/>
      <c r="V257" s="292"/>
      <c r="W257" s="293"/>
      <c r="X257" s="291"/>
      <c r="Y257" s="292"/>
      <c r="Z257" s="258"/>
      <c r="AA257" s="261"/>
      <c r="AB257" s="261"/>
      <c r="AC257" s="259"/>
      <c r="AD257" s="260"/>
      <c r="AE257" s="258"/>
      <c r="AF257" s="261"/>
      <c r="AG257" s="261"/>
      <c r="AH257" s="259"/>
      <c r="AI257" s="260"/>
      <c r="AJ257" s="258"/>
      <c r="AK257" s="261"/>
      <c r="AL257" s="261"/>
      <c r="AM257" s="259"/>
      <c r="AN257" s="260"/>
      <c r="AT257" s="258"/>
      <c r="AU257" s="258"/>
      <c r="AV257" s="258"/>
      <c r="AW257" s="258"/>
      <c r="AX257" s="350"/>
    </row>
    <row r="258" spans="1:50" x14ac:dyDescent="0.3">
      <c r="A258" s="262"/>
      <c r="T258" s="291"/>
      <c r="U258" s="291"/>
      <c r="V258" s="292"/>
      <c r="W258" s="293"/>
      <c r="X258" s="291"/>
      <c r="Y258" s="292"/>
      <c r="Z258" s="258"/>
      <c r="AA258" s="261"/>
      <c r="AB258" s="261"/>
      <c r="AC258" s="259"/>
      <c r="AD258" s="260"/>
      <c r="AE258" s="258"/>
      <c r="AF258" s="261"/>
      <c r="AG258" s="261"/>
      <c r="AH258" s="259"/>
      <c r="AI258" s="260"/>
      <c r="AJ258" s="258"/>
      <c r="AK258" s="261"/>
      <c r="AL258" s="261"/>
      <c r="AM258" s="259"/>
      <c r="AN258" s="260"/>
      <c r="AT258" s="258"/>
      <c r="AU258" s="258"/>
      <c r="AV258" s="258"/>
      <c r="AW258" s="258"/>
      <c r="AX258" s="350"/>
    </row>
    <row r="259" spans="1:50" x14ac:dyDescent="0.3">
      <c r="A259" s="262"/>
      <c r="T259" s="291"/>
      <c r="U259" s="291"/>
      <c r="V259" s="292"/>
      <c r="W259" s="293"/>
      <c r="X259" s="291"/>
      <c r="Y259" s="292"/>
      <c r="Z259" s="258"/>
      <c r="AA259" s="261"/>
      <c r="AB259" s="261"/>
      <c r="AC259" s="259"/>
      <c r="AD259" s="260"/>
      <c r="AE259" s="258"/>
      <c r="AF259" s="261"/>
      <c r="AG259" s="261"/>
      <c r="AH259" s="259"/>
      <c r="AI259" s="260"/>
      <c r="AJ259" s="258"/>
      <c r="AK259" s="261"/>
      <c r="AL259" s="261"/>
      <c r="AM259" s="259"/>
      <c r="AN259" s="260"/>
      <c r="AT259" s="258"/>
      <c r="AU259" s="258"/>
      <c r="AV259" s="258"/>
      <c r="AW259" s="258"/>
      <c r="AX259" s="350"/>
    </row>
    <row r="260" spans="1:50" x14ac:dyDescent="0.3">
      <c r="A260" s="262"/>
      <c r="T260" s="291"/>
      <c r="U260" s="291"/>
      <c r="V260" s="292"/>
      <c r="W260" s="293"/>
      <c r="X260" s="291"/>
      <c r="Y260" s="292"/>
      <c r="Z260" s="258"/>
      <c r="AA260" s="261"/>
      <c r="AB260" s="261"/>
      <c r="AC260" s="259"/>
      <c r="AD260" s="260"/>
      <c r="AE260" s="258"/>
      <c r="AF260" s="261"/>
      <c r="AG260" s="261"/>
      <c r="AH260" s="259"/>
      <c r="AI260" s="260"/>
      <c r="AJ260" s="258"/>
      <c r="AK260" s="261"/>
      <c r="AL260" s="261"/>
      <c r="AM260" s="259"/>
      <c r="AN260" s="260"/>
      <c r="AT260" s="258"/>
      <c r="AU260" s="258"/>
      <c r="AV260" s="258"/>
      <c r="AW260" s="258"/>
      <c r="AX260" s="350"/>
    </row>
    <row r="261" spans="1:50" x14ac:dyDescent="0.3">
      <c r="A261" s="262"/>
      <c r="T261" s="291"/>
      <c r="U261" s="291"/>
      <c r="V261" s="292"/>
      <c r="W261" s="293"/>
      <c r="X261" s="291"/>
      <c r="Y261" s="292"/>
      <c r="Z261" s="258"/>
      <c r="AA261" s="261"/>
      <c r="AB261" s="261"/>
      <c r="AC261" s="259"/>
      <c r="AD261" s="260"/>
      <c r="AE261" s="258"/>
      <c r="AF261" s="261"/>
      <c r="AG261" s="261"/>
      <c r="AH261" s="259"/>
      <c r="AI261" s="260"/>
      <c r="AJ261" s="258"/>
      <c r="AK261" s="261"/>
      <c r="AL261" s="261"/>
      <c r="AM261" s="259"/>
      <c r="AN261" s="260"/>
      <c r="AT261" s="258"/>
      <c r="AU261" s="258"/>
      <c r="AV261" s="258"/>
      <c r="AW261" s="258"/>
      <c r="AX261" s="350"/>
    </row>
    <row r="262" spans="1:50" ht="12.7" customHeight="1" x14ac:dyDescent="0.3">
      <c r="A262" s="262"/>
    </row>
    <row r="263" spans="1:50" x14ac:dyDescent="0.3">
      <c r="A263" s="262"/>
    </row>
    <row r="264" spans="1:50" x14ac:dyDescent="0.3">
      <c r="A264" s="262"/>
    </row>
    <row r="265" spans="1:50" x14ac:dyDescent="0.3">
      <c r="A265" s="262"/>
    </row>
    <row r="266" spans="1:50" x14ac:dyDescent="0.3">
      <c r="A266" s="262"/>
    </row>
    <row r="267" spans="1:50" x14ac:dyDescent="0.3">
      <c r="A267" s="262"/>
    </row>
    <row r="268" spans="1:50" x14ac:dyDescent="0.3">
      <c r="A268" s="262"/>
    </row>
    <row r="274" ht="49.5" customHeight="1" x14ac:dyDescent="0.3"/>
  </sheetData>
  <mergeCells count="233">
    <mergeCell ref="A237:C237"/>
    <mergeCell ref="A238:C238"/>
    <mergeCell ref="AZ70:AZ74"/>
    <mergeCell ref="BA70:BA74"/>
    <mergeCell ref="AU70:AU74"/>
    <mergeCell ref="AV70:AV74"/>
    <mergeCell ref="AW70:AW74"/>
    <mergeCell ref="AX70:AX74"/>
    <mergeCell ref="AY70:AY74"/>
    <mergeCell ref="AP70:AP74"/>
    <mergeCell ref="AQ70:AQ74"/>
    <mergeCell ref="AR70:AR74"/>
    <mergeCell ref="AS70:AS74"/>
    <mergeCell ref="AT70:AT74"/>
    <mergeCell ref="AK70:AK74"/>
    <mergeCell ref="AL70:AL74"/>
    <mergeCell ref="AM70:AM74"/>
    <mergeCell ref="AN70:AN74"/>
    <mergeCell ref="AO70:AO74"/>
    <mergeCell ref="AF70:AF74"/>
    <mergeCell ref="AG70:AG74"/>
    <mergeCell ref="AH70:AH74"/>
    <mergeCell ref="AI70:AI74"/>
    <mergeCell ref="AJ70:AJ74"/>
    <mergeCell ref="AB70:AB74"/>
    <mergeCell ref="AC70:AC74"/>
    <mergeCell ref="AD70:AD74"/>
    <mergeCell ref="AE70:AE74"/>
    <mergeCell ref="V70:V74"/>
    <mergeCell ref="W70:W74"/>
    <mergeCell ref="X70:X74"/>
    <mergeCell ref="Y70:Y74"/>
    <mergeCell ref="Z70:Z74"/>
    <mergeCell ref="S70:S74"/>
    <mergeCell ref="T70:T74"/>
    <mergeCell ref="U70:U74"/>
    <mergeCell ref="L70:L74"/>
    <mergeCell ref="M70:M74"/>
    <mergeCell ref="N70:N74"/>
    <mergeCell ref="O70:O74"/>
    <mergeCell ref="P70:P74"/>
    <mergeCell ref="AA70:AA74"/>
    <mergeCell ref="A178:A181"/>
    <mergeCell ref="B178:B181"/>
    <mergeCell ref="C169:C173"/>
    <mergeCell ref="A174:A177"/>
    <mergeCell ref="B174:B177"/>
    <mergeCell ref="C174:C177"/>
    <mergeCell ref="B143:B148"/>
    <mergeCell ref="Q70:Q74"/>
    <mergeCell ref="R70:R74"/>
    <mergeCell ref="G70:G74"/>
    <mergeCell ref="H70:H74"/>
    <mergeCell ref="I70:I74"/>
    <mergeCell ref="J70:J74"/>
    <mergeCell ref="A129:A131"/>
    <mergeCell ref="B129:B131"/>
    <mergeCell ref="C129:C131"/>
    <mergeCell ref="K70:K74"/>
    <mergeCell ref="A89:C89"/>
    <mergeCell ref="A126:C128"/>
    <mergeCell ref="A82:A83"/>
    <mergeCell ref="B82:B83"/>
    <mergeCell ref="C82:C83"/>
    <mergeCell ref="A100:A101"/>
    <mergeCell ref="B100:B101"/>
    <mergeCell ref="C100:C101"/>
    <mergeCell ref="A104:A105"/>
    <mergeCell ref="B104:B105"/>
    <mergeCell ref="C104:C105"/>
    <mergeCell ref="A115:A116"/>
    <mergeCell ref="B115:B116"/>
    <mergeCell ref="C116:C117"/>
    <mergeCell ref="E70:E74"/>
    <mergeCell ref="F70:F74"/>
    <mergeCell ref="C91:C95"/>
    <mergeCell ref="D70:D74"/>
    <mergeCell ref="B91:B95"/>
    <mergeCell ref="C67:C69"/>
    <mergeCell ref="A84:C87"/>
    <mergeCell ref="A78:A79"/>
    <mergeCell ref="B78:B79"/>
    <mergeCell ref="C78:C79"/>
    <mergeCell ref="A80:A81"/>
    <mergeCell ref="B80:B81"/>
    <mergeCell ref="C80:C81"/>
    <mergeCell ref="A70:A75"/>
    <mergeCell ref="B70:B75"/>
    <mergeCell ref="C70:C75"/>
    <mergeCell ref="A76:A77"/>
    <mergeCell ref="B76:B77"/>
    <mergeCell ref="C76:C77"/>
    <mergeCell ref="A206:A209"/>
    <mergeCell ref="B153:B156"/>
    <mergeCell ref="C153:C156"/>
    <mergeCell ref="C178:C181"/>
    <mergeCell ref="A182:A185"/>
    <mergeCell ref="B182:B185"/>
    <mergeCell ref="C182:C185"/>
    <mergeCell ref="B169:B173"/>
    <mergeCell ref="A169:A173"/>
    <mergeCell ref="A202:A205"/>
    <mergeCell ref="B202:B205"/>
    <mergeCell ref="C202:C205"/>
    <mergeCell ref="A194:A197"/>
    <mergeCell ref="B194:B197"/>
    <mergeCell ref="C194:C197"/>
    <mergeCell ref="A198:A201"/>
    <mergeCell ref="B198:B201"/>
    <mergeCell ref="C198:C201"/>
    <mergeCell ref="A186:A189"/>
    <mergeCell ref="B186:B189"/>
    <mergeCell ref="C186:C189"/>
    <mergeCell ref="A190:A193"/>
    <mergeCell ref="B190:B193"/>
    <mergeCell ref="C190:C193"/>
    <mergeCell ref="C143:C148"/>
    <mergeCell ref="A165:A168"/>
    <mergeCell ref="B165:B168"/>
    <mergeCell ref="C165:C168"/>
    <mergeCell ref="A157:A160"/>
    <mergeCell ref="B157:B160"/>
    <mergeCell ref="C157:C160"/>
    <mergeCell ref="A161:A164"/>
    <mergeCell ref="B161:B164"/>
    <mergeCell ref="C161:C164"/>
    <mergeCell ref="B64:B65"/>
    <mergeCell ref="C64:C66"/>
    <mergeCell ref="A67:A69"/>
    <mergeCell ref="B67:B68"/>
    <mergeCell ref="BB143:BB148"/>
    <mergeCell ref="A216:A220"/>
    <mergeCell ref="B216:B220"/>
    <mergeCell ref="C216:C220"/>
    <mergeCell ref="BB216:BB220"/>
    <mergeCell ref="A211:A215"/>
    <mergeCell ref="B211:B215"/>
    <mergeCell ref="C211:C215"/>
    <mergeCell ref="BB211:BB215"/>
    <mergeCell ref="A137:BB137"/>
    <mergeCell ref="A138:A142"/>
    <mergeCell ref="B138:B142"/>
    <mergeCell ref="A143:A148"/>
    <mergeCell ref="A149:A152"/>
    <mergeCell ref="B149:B152"/>
    <mergeCell ref="C149:C152"/>
    <mergeCell ref="A153:A156"/>
    <mergeCell ref="BB91:BB95"/>
    <mergeCell ref="B206:B209"/>
    <mergeCell ref="C206:C209"/>
    <mergeCell ref="A37:A55"/>
    <mergeCell ref="C37:C55"/>
    <mergeCell ref="A56:A57"/>
    <mergeCell ref="B56:B57"/>
    <mergeCell ref="A58:A59"/>
    <mergeCell ref="B58:B59"/>
    <mergeCell ref="A60:A61"/>
    <mergeCell ref="A249:K249"/>
    <mergeCell ref="A239:BB239"/>
    <mergeCell ref="A242:AY242"/>
    <mergeCell ref="A221:BB221"/>
    <mergeCell ref="A222:C226"/>
    <mergeCell ref="BB222:BB226"/>
    <mergeCell ref="A227:C231"/>
    <mergeCell ref="A232:C236"/>
    <mergeCell ref="BB232:BB236"/>
    <mergeCell ref="BB227:BB231"/>
    <mergeCell ref="BB138:BB142"/>
    <mergeCell ref="A96:A99"/>
    <mergeCell ref="B96:B99"/>
    <mergeCell ref="C96:C99"/>
    <mergeCell ref="BB96:BB99"/>
    <mergeCell ref="BB132:BB136"/>
    <mergeCell ref="A240:BB240"/>
    <mergeCell ref="C56:C57"/>
    <mergeCell ref="C58:C59"/>
    <mergeCell ref="B42:B43"/>
    <mergeCell ref="B44:B45"/>
    <mergeCell ref="B46:B47"/>
    <mergeCell ref="B48:B49"/>
    <mergeCell ref="B50:B51"/>
    <mergeCell ref="B52:B53"/>
    <mergeCell ref="B54:B55"/>
    <mergeCell ref="BB15:BB24"/>
    <mergeCell ref="Z7:AD7"/>
    <mergeCell ref="AE7:AI7"/>
    <mergeCell ref="AJ7:AN7"/>
    <mergeCell ref="AO7:AS7"/>
    <mergeCell ref="AT7:AX7"/>
    <mergeCell ref="T7:V7"/>
    <mergeCell ref="A10:C14"/>
    <mergeCell ref="K7:M7"/>
    <mergeCell ref="N7:P7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A25:C29"/>
    <mergeCell ref="W7:Y7"/>
    <mergeCell ref="A20:C24"/>
    <mergeCell ref="Q7:S7"/>
    <mergeCell ref="A132:A136"/>
    <mergeCell ref="B132:B136"/>
    <mergeCell ref="C132:C136"/>
    <mergeCell ref="C138:C142"/>
    <mergeCell ref="C60:C61"/>
    <mergeCell ref="A62:A63"/>
    <mergeCell ref="B62:B63"/>
    <mergeCell ref="C62:C63"/>
    <mergeCell ref="A64:A66"/>
    <mergeCell ref="A30:BB30"/>
    <mergeCell ref="A31:A35"/>
    <mergeCell ref="B31:B35"/>
    <mergeCell ref="C31:C35"/>
    <mergeCell ref="BB31:BB35"/>
    <mergeCell ref="B37:B41"/>
    <mergeCell ref="BB37:BB41"/>
    <mergeCell ref="A91:A95"/>
    <mergeCell ref="B60:B61"/>
    <mergeCell ref="BB10:BB14"/>
    <mergeCell ref="A15:C19"/>
  </mergeCells>
  <pageMargins left="0" right="0" top="0" bottom="0" header="0" footer="0"/>
  <pageSetup paperSize="9" scale="23" fitToHeight="3" orientation="landscape" r:id="rId1"/>
  <headerFooter>
    <oddFooter>&amp;C&amp;"Times New Roman,обычный"&amp;8Страница  &amp;P из &amp;N</oddFooter>
  </headerFooter>
  <rowBreaks count="1" manualBreakCount="1">
    <brk id="229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"/>
  <sheetViews>
    <sheetView zoomScale="71" zoomScaleNormal="71" workbookViewId="0">
      <selection activeCell="J8" sqref="J8"/>
    </sheetView>
  </sheetViews>
  <sheetFormatPr defaultColWidth="9.109375" defaultRowHeight="14.4" x14ac:dyDescent="0.25"/>
  <cols>
    <col min="1" max="1" width="4" style="107" customWidth="1"/>
    <col min="2" max="2" width="36" style="108" customWidth="1"/>
    <col min="3" max="3" width="14.88671875" style="108" customWidth="1"/>
    <col min="4" max="4" width="7.33203125" style="108" customWidth="1"/>
    <col min="5" max="5" width="8" style="108" customWidth="1"/>
    <col min="6" max="6" width="6.88671875" style="108" customWidth="1"/>
    <col min="7" max="8" width="6.44140625" style="108" customWidth="1"/>
    <col min="9" max="9" width="2.6640625" style="108" bestFit="1" customWidth="1"/>
    <col min="10" max="10" width="5.44140625" style="108" customWidth="1"/>
    <col min="11" max="11" width="6.109375" style="108" customWidth="1"/>
    <col min="12" max="12" width="2.6640625" style="108" bestFit="1" customWidth="1"/>
    <col min="13" max="13" width="5.5546875" style="108" customWidth="1"/>
    <col min="14" max="14" width="5.44140625" style="108" customWidth="1"/>
    <col min="15" max="15" width="2.6640625" style="108" bestFit="1" customWidth="1"/>
    <col min="16" max="17" width="6.109375" style="108" customWidth="1"/>
    <col min="18" max="18" width="2.6640625" style="108" bestFit="1" customWidth="1"/>
    <col min="19" max="19" width="4.88671875" style="108" customWidth="1"/>
    <col min="20" max="20" width="5.33203125" style="108" customWidth="1"/>
    <col min="21" max="21" width="2.6640625" style="108" bestFit="1" customWidth="1"/>
    <col min="22" max="22" width="5.6640625" style="108" customWidth="1"/>
    <col min="23" max="23" width="5.109375" style="108" customWidth="1"/>
    <col min="24" max="24" width="2.6640625" style="108" bestFit="1" customWidth="1"/>
    <col min="25" max="25" width="5.6640625" style="108" customWidth="1"/>
    <col min="26" max="26" width="5" style="108" customWidth="1"/>
    <col min="27" max="27" width="2.6640625" style="108" bestFit="1" customWidth="1"/>
    <col min="28" max="28" width="4.6640625" style="108" customWidth="1"/>
    <col min="29" max="29" width="4.5546875" style="108" customWidth="1"/>
    <col min="30" max="30" width="2.6640625" style="108" bestFit="1" customWidth="1"/>
    <col min="31" max="31" width="5" style="108" customWidth="1"/>
    <col min="32" max="32" width="5.109375" style="108" customWidth="1"/>
    <col min="33" max="33" width="2.6640625" style="108" bestFit="1" customWidth="1"/>
    <col min="34" max="34" width="5" style="108" customWidth="1"/>
    <col min="35" max="35" width="5.109375" style="108" customWidth="1"/>
    <col min="36" max="36" width="2.6640625" style="108" bestFit="1" customWidth="1"/>
    <col min="37" max="37" width="4.6640625" style="108" customWidth="1"/>
    <col min="38" max="38" width="6" style="108" customWidth="1"/>
    <col min="39" max="39" width="2.6640625" style="108" bestFit="1" customWidth="1"/>
    <col min="40" max="40" width="4.88671875" style="108" customWidth="1"/>
    <col min="41" max="41" width="5.33203125" style="108" customWidth="1"/>
    <col min="42" max="42" width="2.6640625" style="108" bestFit="1" customWidth="1"/>
    <col min="43" max="43" width="14.88671875" style="108" customWidth="1"/>
    <col min="44" max="16384" width="9.109375" style="108"/>
  </cols>
  <sheetData>
    <row r="1" spans="1:53" x14ac:dyDescent="0.25">
      <c r="AE1" s="462" t="s">
        <v>298</v>
      </c>
      <c r="AF1" s="462"/>
      <c r="AG1" s="462"/>
      <c r="AH1" s="462"/>
      <c r="AI1" s="462"/>
      <c r="AJ1" s="462"/>
      <c r="AK1" s="462"/>
      <c r="AL1" s="462"/>
      <c r="AM1" s="462"/>
    </row>
    <row r="2" spans="1:53" s="110" customFormat="1" ht="15.85" customHeight="1" x14ac:dyDescent="0.3">
      <c r="A2" s="463" t="s">
        <v>460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K2" s="463"/>
      <c r="AL2" s="463"/>
      <c r="AM2" s="463"/>
      <c r="AN2" s="463"/>
      <c r="AO2" s="109"/>
      <c r="AP2" s="109"/>
    </row>
    <row r="3" spans="1:53" s="110" customFormat="1" ht="15.8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</row>
    <row r="4" spans="1:53" s="112" customFormat="1" ht="13.8" thickBot="1" x14ac:dyDescent="0.3">
      <c r="A4" s="111"/>
    </row>
    <row r="5" spans="1:53" s="112" customFormat="1" ht="12.7" customHeight="1" thickBot="1" x14ac:dyDescent="0.3">
      <c r="A5" s="464" t="s">
        <v>0</v>
      </c>
      <c r="B5" s="466" t="s">
        <v>297</v>
      </c>
      <c r="C5" s="466" t="s">
        <v>268</v>
      </c>
      <c r="D5" s="468" t="s">
        <v>464</v>
      </c>
      <c r="E5" s="469"/>
      <c r="F5" s="469"/>
      <c r="G5" s="472" t="s">
        <v>255</v>
      </c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3"/>
      <c r="AO5" s="473"/>
      <c r="AP5" s="473"/>
      <c r="AQ5" s="457" t="s">
        <v>296</v>
      </c>
    </row>
    <row r="6" spans="1:53" s="112" customFormat="1" ht="66.7" customHeight="1" x14ac:dyDescent="0.25">
      <c r="A6" s="465"/>
      <c r="B6" s="467"/>
      <c r="C6" s="467"/>
      <c r="D6" s="470"/>
      <c r="E6" s="471"/>
      <c r="F6" s="471"/>
      <c r="G6" s="400" t="s">
        <v>17</v>
      </c>
      <c r="H6" s="400"/>
      <c r="I6" s="400"/>
      <c r="J6" s="400" t="s">
        <v>18</v>
      </c>
      <c r="K6" s="400"/>
      <c r="L6" s="400"/>
      <c r="M6" s="400" t="s">
        <v>22</v>
      </c>
      <c r="N6" s="400"/>
      <c r="O6" s="400"/>
      <c r="P6" s="400" t="s">
        <v>24</v>
      </c>
      <c r="Q6" s="400"/>
      <c r="R6" s="400"/>
      <c r="S6" s="400" t="s">
        <v>25</v>
      </c>
      <c r="T6" s="400"/>
      <c r="U6" s="400"/>
      <c r="V6" s="400" t="s">
        <v>26</v>
      </c>
      <c r="W6" s="400"/>
      <c r="X6" s="400"/>
      <c r="Y6" s="400" t="s">
        <v>28</v>
      </c>
      <c r="Z6" s="400"/>
      <c r="AA6" s="400"/>
      <c r="AB6" s="400" t="s">
        <v>29</v>
      </c>
      <c r="AC6" s="400"/>
      <c r="AD6" s="400"/>
      <c r="AE6" s="400" t="s">
        <v>30</v>
      </c>
      <c r="AF6" s="400"/>
      <c r="AG6" s="400"/>
      <c r="AH6" s="400" t="s">
        <v>32</v>
      </c>
      <c r="AI6" s="400"/>
      <c r="AJ6" s="400"/>
      <c r="AK6" s="400" t="s">
        <v>33</v>
      </c>
      <c r="AL6" s="400"/>
      <c r="AM6" s="400"/>
      <c r="AN6" s="400" t="s">
        <v>34</v>
      </c>
      <c r="AO6" s="400"/>
      <c r="AP6" s="474"/>
      <c r="AQ6" s="458"/>
    </row>
    <row r="7" spans="1:53" s="116" customFormat="1" ht="13.8" thickBot="1" x14ac:dyDescent="0.25">
      <c r="A7" s="113"/>
      <c r="B7" s="114"/>
      <c r="C7" s="163"/>
      <c r="D7" s="115" t="s">
        <v>20</v>
      </c>
      <c r="E7" s="115" t="s">
        <v>21</v>
      </c>
      <c r="F7" s="115" t="s">
        <v>19</v>
      </c>
      <c r="G7" s="115" t="s">
        <v>20</v>
      </c>
      <c r="H7" s="115" t="s">
        <v>21</v>
      </c>
      <c r="I7" s="115" t="s">
        <v>19</v>
      </c>
      <c r="J7" s="115" t="s">
        <v>20</v>
      </c>
      <c r="K7" s="115" t="s">
        <v>21</v>
      </c>
      <c r="L7" s="115" t="s">
        <v>19</v>
      </c>
      <c r="M7" s="115" t="s">
        <v>20</v>
      </c>
      <c r="N7" s="115" t="s">
        <v>21</v>
      </c>
      <c r="O7" s="115" t="s">
        <v>19</v>
      </c>
      <c r="P7" s="115" t="s">
        <v>20</v>
      </c>
      <c r="Q7" s="115" t="s">
        <v>21</v>
      </c>
      <c r="R7" s="115" t="s">
        <v>19</v>
      </c>
      <c r="S7" s="115" t="s">
        <v>20</v>
      </c>
      <c r="T7" s="115" t="s">
        <v>21</v>
      </c>
      <c r="U7" s="115" t="s">
        <v>19</v>
      </c>
      <c r="V7" s="115" t="s">
        <v>20</v>
      </c>
      <c r="W7" s="115" t="s">
        <v>21</v>
      </c>
      <c r="X7" s="115" t="s">
        <v>19</v>
      </c>
      <c r="Y7" s="115" t="s">
        <v>20</v>
      </c>
      <c r="Z7" s="115" t="s">
        <v>21</v>
      </c>
      <c r="AA7" s="115" t="s">
        <v>19</v>
      </c>
      <c r="AB7" s="115" t="s">
        <v>20</v>
      </c>
      <c r="AC7" s="115" t="s">
        <v>21</v>
      </c>
      <c r="AD7" s="115" t="s">
        <v>19</v>
      </c>
      <c r="AE7" s="115" t="s">
        <v>20</v>
      </c>
      <c r="AF7" s="115" t="s">
        <v>21</v>
      </c>
      <c r="AG7" s="115" t="s">
        <v>19</v>
      </c>
      <c r="AH7" s="115" t="s">
        <v>20</v>
      </c>
      <c r="AI7" s="115" t="s">
        <v>21</v>
      </c>
      <c r="AJ7" s="115" t="s">
        <v>19</v>
      </c>
      <c r="AK7" s="115" t="s">
        <v>20</v>
      </c>
      <c r="AL7" s="115" t="s">
        <v>21</v>
      </c>
      <c r="AM7" s="115" t="s">
        <v>19</v>
      </c>
      <c r="AN7" s="115" t="s">
        <v>20</v>
      </c>
      <c r="AO7" s="115" t="s">
        <v>21</v>
      </c>
      <c r="AP7" s="156" t="s">
        <v>19</v>
      </c>
      <c r="AQ7" s="459"/>
    </row>
    <row r="8" spans="1:53" s="112" customFormat="1" ht="58.25" thickBot="1" x14ac:dyDescent="0.3">
      <c r="A8" s="117">
        <v>1</v>
      </c>
      <c r="B8" s="160" t="s">
        <v>385</v>
      </c>
      <c r="C8" s="164" t="s">
        <v>390</v>
      </c>
      <c r="D8" s="158">
        <v>1</v>
      </c>
      <c r="E8" s="119"/>
      <c r="F8" s="120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58">
        <v>1</v>
      </c>
      <c r="AO8" s="118"/>
      <c r="AP8" s="119"/>
      <c r="AQ8" s="157"/>
    </row>
    <row r="9" spans="1:53" s="112" customFormat="1" ht="72.650000000000006" thickBot="1" x14ac:dyDescent="0.3">
      <c r="A9" s="121">
        <v>2</v>
      </c>
      <c r="B9" s="161" t="s">
        <v>386</v>
      </c>
      <c r="C9" s="164" t="s">
        <v>391</v>
      </c>
      <c r="D9" s="159">
        <v>1</v>
      </c>
      <c r="E9" s="123"/>
      <c r="F9" s="124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59">
        <v>1</v>
      </c>
      <c r="AO9" s="122"/>
      <c r="AP9" s="123"/>
      <c r="AQ9" s="157"/>
    </row>
    <row r="10" spans="1:53" s="112" customFormat="1" ht="43.85" thickBot="1" x14ac:dyDescent="0.3">
      <c r="A10" s="121">
        <v>3</v>
      </c>
      <c r="B10" s="161" t="s">
        <v>387</v>
      </c>
      <c r="C10" s="164">
        <v>0</v>
      </c>
      <c r="D10" s="159">
        <v>5</v>
      </c>
      <c r="E10" s="123"/>
      <c r="F10" s="124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59">
        <v>5</v>
      </c>
      <c r="AO10" s="122"/>
      <c r="AP10" s="123"/>
      <c r="AQ10" s="157"/>
    </row>
    <row r="11" spans="1:53" s="112" customFormat="1" ht="87.05" thickBot="1" x14ac:dyDescent="0.3">
      <c r="A11" s="121">
        <v>4</v>
      </c>
      <c r="B11" s="161" t="s">
        <v>388</v>
      </c>
      <c r="C11" s="164" t="s">
        <v>392</v>
      </c>
      <c r="D11" s="159">
        <v>3</v>
      </c>
      <c r="E11" s="123"/>
      <c r="F11" s="124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59">
        <v>3</v>
      </c>
      <c r="AO11" s="122"/>
      <c r="AP11" s="123"/>
      <c r="AQ11" s="157"/>
    </row>
    <row r="12" spans="1:53" s="112" customFormat="1" ht="87.05" thickBot="1" x14ac:dyDescent="0.3">
      <c r="A12" s="121">
        <v>5</v>
      </c>
      <c r="B12" s="162" t="s">
        <v>389</v>
      </c>
      <c r="C12" s="164">
        <v>15</v>
      </c>
      <c r="D12" s="159">
        <v>15</v>
      </c>
      <c r="E12" s="123"/>
      <c r="F12" s="124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59">
        <v>15</v>
      </c>
      <c r="AO12" s="122"/>
      <c r="AP12" s="123"/>
      <c r="AQ12" s="157"/>
    </row>
    <row r="13" spans="1:53" s="127" customFormat="1" ht="13.15" x14ac:dyDescent="0.3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</row>
    <row r="14" spans="1:53" s="127" customFormat="1" ht="13.15" x14ac:dyDescent="0.3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</row>
    <row r="15" spans="1:53" s="95" customFormat="1" ht="19.600000000000001" customHeight="1" x14ac:dyDescent="0.3">
      <c r="A15" s="461" t="s">
        <v>459</v>
      </c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  <c r="AS15" s="461"/>
      <c r="AT15" s="461"/>
      <c r="AU15" s="461"/>
      <c r="AV15" s="461"/>
      <c r="AW15" s="461"/>
      <c r="AX15" s="461"/>
      <c r="AY15" s="461"/>
      <c r="AZ15" s="98"/>
      <c r="BA15" s="98"/>
    </row>
    <row r="16" spans="1:53" s="129" customFormat="1" ht="15.65" x14ac:dyDescent="0.3">
      <c r="A16" s="130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</row>
    <row r="17" spans="1:70" s="129" customFormat="1" ht="15.65" x14ac:dyDescent="0.3">
      <c r="A17" s="130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</row>
    <row r="18" spans="1:70" s="96" customFormat="1" ht="14.25" customHeight="1" x14ac:dyDescent="0.3">
      <c r="A18" s="460" t="s">
        <v>281</v>
      </c>
      <c r="B18" s="460"/>
      <c r="C18" s="460"/>
      <c r="D18" s="138" t="s">
        <v>282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</row>
    <row r="19" spans="1:70" s="96" customFormat="1" ht="15.65" x14ac:dyDescent="0.3">
      <c r="A19" s="132"/>
      <c r="B19" s="133"/>
      <c r="C19" s="133"/>
      <c r="D19" s="134"/>
      <c r="E19" s="134"/>
      <c r="F19" s="134"/>
      <c r="G19" s="135"/>
      <c r="H19" s="135"/>
      <c r="I19" s="135"/>
      <c r="J19" s="135"/>
      <c r="K19" s="135"/>
      <c r="L19" s="135"/>
      <c r="M19" s="135"/>
      <c r="N19" s="135"/>
      <c r="O19" s="135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3"/>
      <c r="BJ19" s="133"/>
      <c r="BK19" s="133"/>
      <c r="BL19" s="136"/>
      <c r="BM19" s="136"/>
      <c r="BN19" s="136"/>
    </row>
    <row r="20" spans="1:70" s="112" customFormat="1" ht="13.15" x14ac:dyDescent="0.25">
      <c r="A20" s="97"/>
    </row>
  </sheetData>
  <mergeCells count="22"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Q5:AQ7"/>
    <mergeCell ref="A18:C18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15:AY1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topLeftCell="A7" zoomScale="95" zoomScaleNormal="95" workbookViewId="0">
      <selection activeCell="C21" sqref="C21"/>
    </sheetView>
  </sheetViews>
  <sheetFormatPr defaultRowHeight="15.05" x14ac:dyDescent="0.3"/>
  <cols>
    <col min="1" max="1" width="4.33203125" style="143" customWidth="1"/>
    <col min="2" max="2" width="36.88671875" style="143" customWidth="1"/>
    <col min="3" max="3" width="98.33203125" style="143" customWidth="1"/>
    <col min="4" max="256" width="8.88671875" style="143"/>
    <col min="257" max="257" width="4.33203125" style="143" customWidth="1"/>
    <col min="258" max="258" width="35.6640625" style="143" customWidth="1"/>
    <col min="259" max="259" width="40.5546875" style="143" customWidth="1"/>
    <col min="260" max="512" width="8.88671875" style="143"/>
    <col min="513" max="513" width="4.33203125" style="143" customWidth="1"/>
    <col min="514" max="514" width="35.6640625" style="143" customWidth="1"/>
    <col min="515" max="515" width="40.5546875" style="143" customWidth="1"/>
    <col min="516" max="768" width="8.88671875" style="143"/>
    <col min="769" max="769" width="4.33203125" style="143" customWidth="1"/>
    <col min="770" max="770" width="35.6640625" style="143" customWidth="1"/>
    <col min="771" max="771" width="40.5546875" style="143" customWidth="1"/>
    <col min="772" max="1024" width="8.88671875" style="143"/>
    <col min="1025" max="1025" width="4.33203125" style="143" customWidth="1"/>
    <col min="1026" max="1026" width="35.6640625" style="143" customWidth="1"/>
    <col min="1027" max="1027" width="40.5546875" style="143" customWidth="1"/>
    <col min="1028" max="1280" width="8.88671875" style="143"/>
    <col min="1281" max="1281" width="4.33203125" style="143" customWidth="1"/>
    <col min="1282" max="1282" width="35.6640625" style="143" customWidth="1"/>
    <col min="1283" max="1283" width="40.5546875" style="143" customWidth="1"/>
    <col min="1284" max="1536" width="8.88671875" style="143"/>
    <col min="1537" max="1537" width="4.33203125" style="143" customWidth="1"/>
    <col min="1538" max="1538" width="35.6640625" style="143" customWidth="1"/>
    <col min="1539" max="1539" width="40.5546875" style="143" customWidth="1"/>
    <col min="1540" max="1792" width="8.88671875" style="143"/>
    <col min="1793" max="1793" width="4.33203125" style="143" customWidth="1"/>
    <col min="1794" max="1794" width="35.6640625" style="143" customWidth="1"/>
    <col min="1795" max="1795" width="40.5546875" style="143" customWidth="1"/>
    <col min="1796" max="2048" width="8.88671875" style="143"/>
    <col min="2049" max="2049" width="4.33203125" style="143" customWidth="1"/>
    <col min="2050" max="2050" width="35.6640625" style="143" customWidth="1"/>
    <col min="2051" max="2051" width="40.5546875" style="143" customWidth="1"/>
    <col min="2052" max="2304" width="8.88671875" style="143"/>
    <col min="2305" max="2305" width="4.33203125" style="143" customWidth="1"/>
    <col min="2306" max="2306" width="35.6640625" style="143" customWidth="1"/>
    <col min="2307" max="2307" width="40.5546875" style="143" customWidth="1"/>
    <col min="2308" max="2560" width="8.88671875" style="143"/>
    <col min="2561" max="2561" width="4.33203125" style="143" customWidth="1"/>
    <col min="2562" max="2562" width="35.6640625" style="143" customWidth="1"/>
    <col min="2563" max="2563" width="40.5546875" style="143" customWidth="1"/>
    <col min="2564" max="2816" width="8.88671875" style="143"/>
    <col min="2817" max="2817" width="4.33203125" style="143" customWidth="1"/>
    <col min="2818" max="2818" width="35.6640625" style="143" customWidth="1"/>
    <col min="2819" max="2819" width="40.5546875" style="143" customWidth="1"/>
    <col min="2820" max="3072" width="8.88671875" style="143"/>
    <col min="3073" max="3073" width="4.33203125" style="143" customWidth="1"/>
    <col min="3074" max="3074" width="35.6640625" style="143" customWidth="1"/>
    <col min="3075" max="3075" width="40.5546875" style="143" customWidth="1"/>
    <col min="3076" max="3328" width="8.88671875" style="143"/>
    <col min="3329" max="3329" width="4.33203125" style="143" customWidth="1"/>
    <col min="3330" max="3330" width="35.6640625" style="143" customWidth="1"/>
    <col min="3331" max="3331" width="40.5546875" style="143" customWidth="1"/>
    <col min="3332" max="3584" width="8.88671875" style="143"/>
    <col min="3585" max="3585" width="4.33203125" style="143" customWidth="1"/>
    <col min="3586" max="3586" width="35.6640625" style="143" customWidth="1"/>
    <col min="3587" max="3587" width="40.5546875" style="143" customWidth="1"/>
    <col min="3588" max="3840" width="8.88671875" style="143"/>
    <col min="3841" max="3841" width="4.33203125" style="143" customWidth="1"/>
    <col min="3842" max="3842" width="35.6640625" style="143" customWidth="1"/>
    <col min="3843" max="3843" width="40.5546875" style="143" customWidth="1"/>
    <col min="3844" max="4096" width="8.88671875" style="143"/>
    <col min="4097" max="4097" width="4.33203125" style="143" customWidth="1"/>
    <col min="4098" max="4098" width="35.6640625" style="143" customWidth="1"/>
    <col min="4099" max="4099" width="40.5546875" style="143" customWidth="1"/>
    <col min="4100" max="4352" width="8.88671875" style="143"/>
    <col min="4353" max="4353" width="4.33203125" style="143" customWidth="1"/>
    <col min="4354" max="4354" width="35.6640625" style="143" customWidth="1"/>
    <col min="4355" max="4355" width="40.5546875" style="143" customWidth="1"/>
    <col min="4356" max="4608" width="8.88671875" style="143"/>
    <col min="4609" max="4609" width="4.33203125" style="143" customWidth="1"/>
    <col min="4610" max="4610" width="35.6640625" style="143" customWidth="1"/>
    <col min="4611" max="4611" width="40.5546875" style="143" customWidth="1"/>
    <col min="4612" max="4864" width="8.88671875" style="143"/>
    <col min="4865" max="4865" width="4.33203125" style="143" customWidth="1"/>
    <col min="4866" max="4866" width="35.6640625" style="143" customWidth="1"/>
    <col min="4867" max="4867" width="40.5546875" style="143" customWidth="1"/>
    <col min="4868" max="5120" width="8.88671875" style="143"/>
    <col min="5121" max="5121" width="4.33203125" style="143" customWidth="1"/>
    <col min="5122" max="5122" width="35.6640625" style="143" customWidth="1"/>
    <col min="5123" max="5123" width="40.5546875" style="143" customWidth="1"/>
    <col min="5124" max="5376" width="8.88671875" style="143"/>
    <col min="5377" max="5377" width="4.33203125" style="143" customWidth="1"/>
    <col min="5378" max="5378" width="35.6640625" style="143" customWidth="1"/>
    <col min="5379" max="5379" width="40.5546875" style="143" customWidth="1"/>
    <col min="5380" max="5632" width="8.88671875" style="143"/>
    <col min="5633" max="5633" width="4.33203125" style="143" customWidth="1"/>
    <col min="5634" max="5634" width="35.6640625" style="143" customWidth="1"/>
    <col min="5635" max="5635" width="40.5546875" style="143" customWidth="1"/>
    <col min="5636" max="5888" width="8.88671875" style="143"/>
    <col min="5889" max="5889" width="4.33203125" style="143" customWidth="1"/>
    <col min="5890" max="5890" width="35.6640625" style="143" customWidth="1"/>
    <col min="5891" max="5891" width="40.5546875" style="143" customWidth="1"/>
    <col min="5892" max="6144" width="8.88671875" style="143"/>
    <col min="6145" max="6145" width="4.33203125" style="143" customWidth="1"/>
    <col min="6146" max="6146" width="35.6640625" style="143" customWidth="1"/>
    <col min="6147" max="6147" width="40.5546875" style="143" customWidth="1"/>
    <col min="6148" max="6400" width="8.88671875" style="143"/>
    <col min="6401" max="6401" width="4.33203125" style="143" customWidth="1"/>
    <col min="6402" max="6402" width="35.6640625" style="143" customWidth="1"/>
    <col min="6403" max="6403" width="40.5546875" style="143" customWidth="1"/>
    <col min="6404" max="6656" width="8.88671875" style="143"/>
    <col min="6657" max="6657" width="4.33203125" style="143" customWidth="1"/>
    <col min="6658" max="6658" width="35.6640625" style="143" customWidth="1"/>
    <col min="6659" max="6659" width="40.5546875" style="143" customWidth="1"/>
    <col min="6660" max="6912" width="8.88671875" style="143"/>
    <col min="6913" max="6913" width="4.33203125" style="143" customWidth="1"/>
    <col min="6914" max="6914" width="35.6640625" style="143" customWidth="1"/>
    <col min="6915" max="6915" width="40.5546875" style="143" customWidth="1"/>
    <col min="6916" max="7168" width="8.88671875" style="143"/>
    <col min="7169" max="7169" width="4.33203125" style="143" customWidth="1"/>
    <col min="7170" max="7170" width="35.6640625" style="143" customWidth="1"/>
    <col min="7171" max="7171" width="40.5546875" style="143" customWidth="1"/>
    <col min="7172" max="7424" width="8.88671875" style="143"/>
    <col min="7425" max="7425" width="4.33203125" style="143" customWidth="1"/>
    <col min="7426" max="7426" width="35.6640625" style="143" customWidth="1"/>
    <col min="7427" max="7427" width="40.5546875" style="143" customWidth="1"/>
    <col min="7428" max="7680" width="8.88671875" style="143"/>
    <col min="7681" max="7681" width="4.33203125" style="143" customWidth="1"/>
    <col min="7682" max="7682" width="35.6640625" style="143" customWidth="1"/>
    <col min="7683" max="7683" width="40.5546875" style="143" customWidth="1"/>
    <col min="7684" max="7936" width="8.88671875" style="143"/>
    <col min="7937" max="7937" width="4.33203125" style="143" customWidth="1"/>
    <col min="7938" max="7938" width="35.6640625" style="143" customWidth="1"/>
    <col min="7939" max="7939" width="40.5546875" style="143" customWidth="1"/>
    <col min="7940" max="8192" width="8.88671875" style="143"/>
    <col min="8193" max="8193" width="4.33203125" style="143" customWidth="1"/>
    <col min="8194" max="8194" width="35.6640625" style="143" customWidth="1"/>
    <col min="8195" max="8195" width="40.5546875" style="143" customWidth="1"/>
    <col min="8196" max="8448" width="8.88671875" style="143"/>
    <col min="8449" max="8449" width="4.33203125" style="143" customWidth="1"/>
    <col min="8450" max="8450" width="35.6640625" style="143" customWidth="1"/>
    <col min="8451" max="8451" width="40.5546875" style="143" customWidth="1"/>
    <col min="8452" max="8704" width="8.88671875" style="143"/>
    <col min="8705" max="8705" width="4.33203125" style="143" customWidth="1"/>
    <col min="8706" max="8706" width="35.6640625" style="143" customWidth="1"/>
    <col min="8707" max="8707" width="40.5546875" style="143" customWidth="1"/>
    <col min="8708" max="8960" width="8.88671875" style="143"/>
    <col min="8961" max="8961" width="4.33203125" style="143" customWidth="1"/>
    <col min="8962" max="8962" width="35.6640625" style="143" customWidth="1"/>
    <col min="8963" max="8963" width="40.5546875" style="143" customWidth="1"/>
    <col min="8964" max="9216" width="8.88671875" style="143"/>
    <col min="9217" max="9217" width="4.33203125" style="143" customWidth="1"/>
    <col min="9218" max="9218" width="35.6640625" style="143" customWidth="1"/>
    <col min="9219" max="9219" width="40.5546875" style="143" customWidth="1"/>
    <col min="9220" max="9472" width="8.88671875" style="143"/>
    <col min="9473" max="9473" width="4.33203125" style="143" customWidth="1"/>
    <col min="9474" max="9474" width="35.6640625" style="143" customWidth="1"/>
    <col min="9475" max="9475" width="40.5546875" style="143" customWidth="1"/>
    <col min="9476" max="9728" width="8.88671875" style="143"/>
    <col min="9729" max="9729" width="4.33203125" style="143" customWidth="1"/>
    <col min="9730" max="9730" width="35.6640625" style="143" customWidth="1"/>
    <col min="9731" max="9731" width="40.5546875" style="143" customWidth="1"/>
    <col min="9732" max="9984" width="8.88671875" style="143"/>
    <col min="9985" max="9985" width="4.33203125" style="143" customWidth="1"/>
    <col min="9986" max="9986" width="35.6640625" style="143" customWidth="1"/>
    <col min="9987" max="9987" width="40.5546875" style="143" customWidth="1"/>
    <col min="9988" max="10240" width="8.88671875" style="143"/>
    <col min="10241" max="10241" width="4.33203125" style="143" customWidth="1"/>
    <col min="10242" max="10242" width="35.6640625" style="143" customWidth="1"/>
    <col min="10243" max="10243" width="40.5546875" style="143" customWidth="1"/>
    <col min="10244" max="10496" width="8.88671875" style="143"/>
    <col min="10497" max="10497" width="4.33203125" style="143" customWidth="1"/>
    <col min="10498" max="10498" width="35.6640625" style="143" customWidth="1"/>
    <col min="10499" max="10499" width="40.5546875" style="143" customWidth="1"/>
    <col min="10500" max="10752" width="8.88671875" style="143"/>
    <col min="10753" max="10753" width="4.33203125" style="143" customWidth="1"/>
    <col min="10754" max="10754" width="35.6640625" style="143" customWidth="1"/>
    <col min="10755" max="10755" width="40.5546875" style="143" customWidth="1"/>
    <col min="10756" max="11008" width="8.88671875" style="143"/>
    <col min="11009" max="11009" width="4.33203125" style="143" customWidth="1"/>
    <col min="11010" max="11010" width="35.6640625" style="143" customWidth="1"/>
    <col min="11011" max="11011" width="40.5546875" style="143" customWidth="1"/>
    <col min="11012" max="11264" width="8.88671875" style="143"/>
    <col min="11265" max="11265" width="4.33203125" style="143" customWidth="1"/>
    <col min="11266" max="11266" width="35.6640625" style="143" customWidth="1"/>
    <col min="11267" max="11267" width="40.5546875" style="143" customWidth="1"/>
    <col min="11268" max="11520" width="8.88671875" style="143"/>
    <col min="11521" max="11521" width="4.33203125" style="143" customWidth="1"/>
    <col min="11522" max="11522" width="35.6640625" style="143" customWidth="1"/>
    <col min="11523" max="11523" width="40.5546875" style="143" customWidth="1"/>
    <col min="11524" max="11776" width="8.88671875" style="143"/>
    <col min="11777" max="11777" width="4.33203125" style="143" customWidth="1"/>
    <col min="11778" max="11778" width="35.6640625" style="143" customWidth="1"/>
    <col min="11779" max="11779" width="40.5546875" style="143" customWidth="1"/>
    <col min="11780" max="12032" width="8.88671875" style="143"/>
    <col min="12033" max="12033" width="4.33203125" style="143" customWidth="1"/>
    <col min="12034" max="12034" width="35.6640625" style="143" customWidth="1"/>
    <col min="12035" max="12035" width="40.5546875" style="143" customWidth="1"/>
    <col min="12036" max="12288" width="8.88671875" style="143"/>
    <col min="12289" max="12289" width="4.33203125" style="143" customWidth="1"/>
    <col min="12290" max="12290" width="35.6640625" style="143" customWidth="1"/>
    <col min="12291" max="12291" width="40.5546875" style="143" customWidth="1"/>
    <col min="12292" max="12544" width="8.88671875" style="143"/>
    <col min="12545" max="12545" width="4.33203125" style="143" customWidth="1"/>
    <col min="12546" max="12546" width="35.6640625" style="143" customWidth="1"/>
    <col min="12547" max="12547" width="40.5546875" style="143" customWidth="1"/>
    <col min="12548" max="12800" width="8.88671875" style="143"/>
    <col min="12801" max="12801" width="4.33203125" style="143" customWidth="1"/>
    <col min="12802" max="12802" width="35.6640625" style="143" customWidth="1"/>
    <col min="12803" max="12803" width="40.5546875" style="143" customWidth="1"/>
    <col min="12804" max="13056" width="8.88671875" style="143"/>
    <col min="13057" max="13057" width="4.33203125" style="143" customWidth="1"/>
    <col min="13058" max="13058" width="35.6640625" style="143" customWidth="1"/>
    <col min="13059" max="13059" width="40.5546875" style="143" customWidth="1"/>
    <col min="13060" max="13312" width="8.88671875" style="143"/>
    <col min="13313" max="13313" width="4.33203125" style="143" customWidth="1"/>
    <col min="13314" max="13314" width="35.6640625" style="143" customWidth="1"/>
    <col min="13315" max="13315" width="40.5546875" style="143" customWidth="1"/>
    <col min="13316" max="13568" width="8.88671875" style="143"/>
    <col min="13569" max="13569" width="4.33203125" style="143" customWidth="1"/>
    <col min="13570" max="13570" width="35.6640625" style="143" customWidth="1"/>
    <col min="13571" max="13571" width="40.5546875" style="143" customWidth="1"/>
    <col min="13572" max="13824" width="8.88671875" style="143"/>
    <col min="13825" max="13825" width="4.33203125" style="143" customWidth="1"/>
    <col min="13826" max="13826" width="35.6640625" style="143" customWidth="1"/>
    <col min="13827" max="13827" width="40.5546875" style="143" customWidth="1"/>
    <col min="13828" max="14080" width="8.88671875" style="143"/>
    <col min="14081" max="14081" width="4.33203125" style="143" customWidth="1"/>
    <col min="14082" max="14082" width="35.6640625" style="143" customWidth="1"/>
    <col min="14083" max="14083" width="40.5546875" style="143" customWidth="1"/>
    <col min="14084" max="14336" width="8.88671875" style="143"/>
    <col min="14337" max="14337" width="4.33203125" style="143" customWidth="1"/>
    <col min="14338" max="14338" width="35.6640625" style="143" customWidth="1"/>
    <col min="14339" max="14339" width="40.5546875" style="143" customWidth="1"/>
    <col min="14340" max="14592" width="8.88671875" style="143"/>
    <col min="14593" max="14593" width="4.33203125" style="143" customWidth="1"/>
    <col min="14594" max="14594" width="35.6640625" style="143" customWidth="1"/>
    <col min="14595" max="14595" width="40.5546875" style="143" customWidth="1"/>
    <col min="14596" max="14848" width="8.88671875" style="143"/>
    <col min="14849" max="14849" width="4.33203125" style="143" customWidth="1"/>
    <col min="14850" max="14850" width="35.6640625" style="143" customWidth="1"/>
    <col min="14851" max="14851" width="40.5546875" style="143" customWidth="1"/>
    <col min="14852" max="15104" width="8.88671875" style="143"/>
    <col min="15105" max="15105" width="4.33203125" style="143" customWidth="1"/>
    <col min="15106" max="15106" width="35.6640625" style="143" customWidth="1"/>
    <col min="15107" max="15107" width="40.5546875" style="143" customWidth="1"/>
    <col min="15108" max="15360" width="8.88671875" style="143"/>
    <col min="15361" max="15361" width="4.33203125" style="143" customWidth="1"/>
    <col min="15362" max="15362" width="35.6640625" style="143" customWidth="1"/>
    <col min="15363" max="15363" width="40.5546875" style="143" customWidth="1"/>
    <col min="15364" max="15616" width="8.88671875" style="143"/>
    <col min="15617" max="15617" width="4.33203125" style="143" customWidth="1"/>
    <col min="15618" max="15618" width="35.6640625" style="143" customWidth="1"/>
    <col min="15619" max="15619" width="40.5546875" style="143" customWidth="1"/>
    <col min="15620" max="15872" width="8.88671875" style="143"/>
    <col min="15873" max="15873" width="4.33203125" style="143" customWidth="1"/>
    <col min="15874" max="15874" width="35.6640625" style="143" customWidth="1"/>
    <col min="15875" max="15875" width="40.5546875" style="143" customWidth="1"/>
    <col min="15876" max="16128" width="8.88671875" style="143"/>
    <col min="16129" max="16129" width="4.33203125" style="143" customWidth="1"/>
    <col min="16130" max="16130" width="35.6640625" style="143" customWidth="1"/>
    <col min="16131" max="16131" width="40.5546875" style="143" customWidth="1"/>
    <col min="16132" max="16384" width="8.88671875" style="143"/>
  </cols>
  <sheetData>
    <row r="1" spans="1:54" ht="22.55" customHeight="1" x14ac:dyDescent="0.3">
      <c r="A1" s="140"/>
      <c r="B1" s="141"/>
      <c r="C1" s="142" t="s">
        <v>260</v>
      </c>
      <c r="D1" s="141"/>
      <c r="E1" s="141"/>
      <c r="F1" s="141"/>
      <c r="G1" s="141"/>
      <c r="H1" s="141"/>
      <c r="I1" s="141"/>
      <c r="J1" s="141"/>
      <c r="K1" s="141"/>
    </row>
    <row r="2" spans="1:54" ht="44.45" customHeight="1" x14ac:dyDescent="0.3">
      <c r="A2" s="140"/>
      <c r="B2" s="475" t="s">
        <v>384</v>
      </c>
      <c r="C2" s="475"/>
      <c r="D2" s="144"/>
      <c r="E2" s="144"/>
      <c r="F2" s="144"/>
      <c r="G2" s="144"/>
      <c r="H2" s="144"/>
      <c r="I2" s="144"/>
      <c r="J2" s="144"/>
      <c r="K2" s="144"/>
    </row>
    <row r="3" spans="1:54" s="146" customFormat="1" ht="149.35" customHeight="1" x14ac:dyDescent="0.3">
      <c r="A3" s="147" t="s">
        <v>270</v>
      </c>
      <c r="B3" s="182" t="s">
        <v>456</v>
      </c>
      <c r="C3" s="178" t="s">
        <v>470</v>
      </c>
      <c r="D3" s="145"/>
      <c r="E3" s="145"/>
      <c r="F3" s="145"/>
      <c r="G3" s="145"/>
      <c r="H3" s="145"/>
      <c r="I3" s="145"/>
      <c r="J3" s="145"/>
      <c r="K3" s="145"/>
    </row>
    <row r="4" spans="1:54" s="146" customFormat="1" ht="26.3" x14ac:dyDescent="0.3">
      <c r="A4" s="147" t="s">
        <v>271</v>
      </c>
      <c r="B4" s="139" t="s">
        <v>280</v>
      </c>
      <c r="C4" s="184" t="s">
        <v>467</v>
      </c>
      <c r="D4" s="145"/>
      <c r="E4" s="145"/>
      <c r="F4" s="145"/>
      <c r="G4" s="145"/>
      <c r="H4" s="145"/>
      <c r="I4" s="145"/>
      <c r="J4" s="145"/>
      <c r="K4" s="145"/>
    </row>
    <row r="5" spans="1:54" s="149" customFormat="1" ht="15.05" customHeight="1" x14ac:dyDescent="0.25">
      <c r="A5" s="147" t="s">
        <v>6</v>
      </c>
      <c r="B5" s="176" t="s">
        <v>438</v>
      </c>
      <c r="C5" s="184" t="s">
        <v>474</v>
      </c>
      <c r="D5" s="148"/>
      <c r="E5" s="148"/>
      <c r="F5" s="148"/>
      <c r="G5" s="148"/>
      <c r="H5" s="148"/>
      <c r="I5" s="148"/>
      <c r="J5" s="148"/>
      <c r="K5" s="148"/>
    </row>
    <row r="6" spans="1:54" s="149" customFormat="1" ht="51.05" customHeight="1" x14ac:dyDescent="0.25">
      <c r="A6" s="147" t="s">
        <v>7</v>
      </c>
      <c r="B6" s="176" t="s">
        <v>439</v>
      </c>
      <c r="C6" s="184" t="s">
        <v>468</v>
      </c>
      <c r="D6" s="148"/>
      <c r="E6" s="148"/>
      <c r="F6" s="148"/>
      <c r="G6" s="148"/>
      <c r="H6" s="148"/>
      <c r="I6" s="148"/>
      <c r="J6" s="148"/>
      <c r="K6" s="148"/>
    </row>
    <row r="7" spans="1:54" s="149" customFormat="1" ht="31.5" customHeight="1" x14ac:dyDescent="0.25">
      <c r="A7" s="147" t="s">
        <v>8</v>
      </c>
      <c r="B7" s="176" t="s">
        <v>440</v>
      </c>
      <c r="C7" s="179" t="s">
        <v>465</v>
      </c>
      <c r="D7" s="148"/>
      <c r="E7" s="148"/>
      <c r="F7" s="148"/>
      <c r="G7" s="148"/>
      <c r="H7" s="148"/>
      <c r="I7" s="148"/>
      <c r="J7" s="148"/>
      <c r="K7" s="148"/>
    </row>
    <row r="8" spans="1:54" ht="15.85" hidden="1" customHeight="1" x14ac:dyDescent="0.3">
      <c r="A8" s="147"/>
      <c r="B8" s="139" t="s">
        <v>278</v>
      </c>
      <c r="C8" s="179" t="s">
        <v>465</v>
      </c>
      <c r="D8" s="148"/>
      <c r="E8" s="148"/>
      <c r="F8" s="148"/>
      <c r="G8" s="148"/>
      <c r="H8" s="148"/>
      <c r="I8" s="148"/>
      <c r="J8" s="148"/>
      <c r="K8" s="148"/>
    </row>
    <row r="9" spans="1:54" ht="31.5" customHeight="1" x14ac:dyDescent="0.3">
      <c r="A9" s="181" t="s">
        <v>454</v>
      </c>
      <c r="B9" s="180" t="s">
        <v>455</v>
      </c>
      <c r="C9" s="179" t="s">
        <v>469</v>
      </c>
      <c r="D9" s="148"/>
      <c r="E9" s="148"/>
      <c r="F9" s="148"/>
      <c r="G9" s="148"/>
      <c r="H9" s="148"/>
      <c r="I9" s="148"/>
      <c r="J9" s="148"/>
      <c r="K9" s="148"/>
    </row>
    <row r="10" spans="1:54" s="146" customFormat="1" ht="84.7" customHeight="1" x14ac:dyDescent="0.3">
      <c r="A10" s="155" t="s">
        <v>272</v>
      </c>
      <c r="B10" s="139" t="s">
        <v>283</v>
      </c>
      <c r="C10" s="183" t="s">
        <v>457</v>
      </c>
      <c r="D10" s="145"/>
      <c r="E10" s="145"/>
      <c r="F10" s="145"/>
      <c r="G10" s="145"/>
      <c r="H10" s="145"/>
      <c r="I10" s="145"/>
      <c r="J10" s="145"/>
      <c r="K10" s="145"/>
    </row>
    <row r="11" spans="1:54" x14ac:dyDescent="0.3">
      <c r="A11" s="150"/>
      <c r="B11" s="151" t="s">
        <v>279</v>
      </c>
      <c r="C11" s="152"/>
      <c r="D11" s="144"/>
      <c r="E11" s="144"/>
      <c r="F11" s="144"/>
      <c r="G11" s="144"/>
      <c r="H11" s="144"/>
      <c r="I11" s="144"/>
      <c r="J11" s="144"/>
      <c r="K11" s="144"/>
    </row>
    <row r="12" spans="1:54" x14ac:dyDescent="0.3">
      <c r="A12" s="150"/>
      <c r="B12" s="153"/>
      <c r="C12" s="154"/>
      <c r="D12" s="144"/>
      <c r="E12" s="144"/>
      <c r="F12" s="144"/>
      <c r="G12" s="144"/>
      <c r="H12" s="144"/>
      <c r="I12" s="144"/>
      <c r="J12" s="144"/>
      <c r="K12" s="144"/>
    </row>
    <row r="13" spans="1:54" x14ac:dyDescent="0.3">
      <c r="A13" s="150"/>
      <c r="B13" s="153"/>
      <c r="C13" s="153"/>
      <c r="D13" s="144"/>
      <c r="E13" s="144"/>
      <c r="F13" s="144"/>
      <c r="G13" s="144"/>
      <c r="H13" s="144"/>
      <c r="I13" s="144"/>
      <c r="J13" s="144"/>
      <c r="K13" s="144"/>
    </row>
    <row r="14" spans="1:54" s="95" customFormat="1" ht="19.600000000000001" customHeight="1" x14ac:dyDescent="0.3">
      <c r="A14" s="461" t="s">
        <v>459</v>
      </c>
      <c r="B14" s="461"/>
      <c r="C14" s="461"/>
      <c r="D14" s="461"/>
      <c r="E14" s="461"/>
      <c r="F14" s="461"/>
      <c r="G14" s="461"/>
      <c r="H14" s="461"/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  <c r="AS14" s="461"/>
      <c r="AT14" s="461"/>
      <c r="AU14" s="461"/>
      <c r="AV14" s="461"/>
      <c r="AW14" s="461"/>
      <c r="AX14" s="461"/>
      <c r="AY14" s="461"/>
      <c r="AZ14" s="98"/>
      <c r="BA14" s="98"/>
    </row>
    <row r="15" spans="1:54" s="95" customFormat="1" ht="19.600000000000001" customHeight="1" x14ac:dyDescent="0.3">
      <c r="A15" s="172"/>
      <c r="B15" s="172"/>
      <c r="C15" s="172"/>
      <c r="D15" s="172"/>
      <c r="E15" s="172"/>
      <c r="F15" s="172"/>
      <c r="G15" s="172"/>
      <c r="H15" s="172"/>
      <c r="I15" s="173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98"/>
      <c r="BA15" s="98"/>
    </row>
    <row r="16" spans="1:54" s="95" customFormat="1" ht="16.45" customHeight="1" x14ac:dyDescent="0.3">
      <c r="A16" s="106" t="s">
        <v>434</v>
      </c>
      <c r="B16" s="106"/>
      <c r="C16" s="137"/>
      <c r="D16" s="137"/>
      <c r="E16" s="105"/>
      <c r="F16" s="105"/>
      <c r="G16" s="105"/>
      <c r="H16" s="105"/>
      <c r="I16" s="174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97"/>
      <c r="BA16" s="97"/>
      <c r="BB16" s="97"/>
    </row>
    <row r="17" spans="1:51" s="95" customFormat="1" ht="17.55" x14ac:dyDescent="0.3">
      <c r="A17" s="101"/>
      <c r="B17" s="99"/>
      <c r="C17" s="99"/>
      <c r="D17" s="102"/>
      <c r="E17" s="103"/>
      <c r="F17" s="103"/>
      <c r="G17" s="103"/>
      <c r="H17" s="99"/>
      <c r="I17" s="175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99"/>
      <c r="AP17" s="99"/>
      <c r="AQ17" s="99"/>
      <c r="AR17" s="99"/>
      <c r="AS17" s="99"/>
      <c r="AT17" s="100"/>
      <c r="AU17" s="100"/>
      <c r="AV17" s="100"/>
      <c r="AW17" s="100"/>
      <c r="AX17" s="100"/>
      <c r="AY17" s="104"/>
    </row>
    <row r="18" spans="1:51" s="95" customFormat="1" ht="17.55" x14ac:dyDescent="0.3">
      <c r="A18" s="101"/>
      <c r="B18" s="99"/>
      <c r="C18" s="99"/>
      <c r="D18" s="102"/>
      <c r="E18" s="103"/>
      <c r="F18" s="103"/>
      <c r="G18" s="103"/>
      <c r="H18" s="99"/>
      <c r="I18" s="175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99"/>
      <c r="AP18" s="99"/>
      <c r="AQ18" s="99"/>
      <c r="AR18" s="99"/>
      <c r="AS18" s="99"/>
      <c r="AT18" s="100"/>
      <c r="AU18" s="100"/>
      <c r="AV18" s="100"/>
      <c r="AW18" s="100"/>
      <c r="AX18" s="100"/>
      <c r="AY18" s="104"/>
    </row>
  </sheetData>
  <mergeCells count="2">
    <mergeCell ref="B2:C2"/>
    <mergeCell ref="A14:AY1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workbookViewId="0">
      <selection activeCell="H6" sqref="H6"/>
    </sheetView>
  </sheetViews>
  <sheetFormatPr defaultColWidth="9.109375" defaultRowHeight="14.4" x14ac:dyDescent="0.25"/>
  <cols>
    <col min="1" max="16384" width="9.109375" style="165"/>
  </cols>
  <sheetData>
    <row r="1" spans="1:12" ht="17.55" x14ac:dyDescent="0.3">
      <c r="A1" s="12"/>
      <c r="B1" s="12"/>
      <c r="C1" s="12"/>
      <c r="E1" s="166"/>
      <c r="F1" s="166"/>
      <c r="G1" s="167"/>
      <c r="H1" s="166" t="s">
        <v>393</v>
      </c>
    </row>
    <row r="2" spans="1:12" ht="17.55" x14ac:dyDescent="0.3">
      <c r="A2" s="12"/>
      <c r="B2" s="12"/>
      <c r="C2" s="12"/>
      <c r="E2" s="166"/>
      <c r="F2" s="166"/>
      <c r="G2" s="167"/>
      <c r="H2" s="166"/>
    </row>
    <row r="3" spans="1:12" ht="43.55" customHeight="1" x14ac:dyDescent="0.35">
      <c r="A3" s="12"/>
      <c r="B3" s="12"/>
      <c r="C3" s="12"/>
      <c r="E3" s="477" t="s">
        <v>475</v>
      </c>
      <c r="F3" s="478"/>
      <c r="G3" s="478"/>
      <c r="H3" s="478"/>
    </row>
    <row r="4" spans="1:12" ht="18.2" x14ac:dyDescent="0.35">
      <c r="A4" s="12"/>
      <c r="B4" s="12"/>
      <c r="E4" s="479"/>
      <c r="F4" s="480"/>
      <c r="G4" s="480"/>
      <c r="H4" s="480"/>
    </row>
    <row r="5" spans="1:12" ht="17.55" x14ac:dyDescent="0.3">
      <c r="A5" s="12"/>
      <c r="B5" s="12"/>
      <c r="C5" s="12"/>
      <c r="E5" s="167"/>
      <c r="F5" s="167"/>
      <c r="G5" s="168"/>
      <c r="H5" s="166"/>
    </row>
    <row r="6" spans="1:12" ht="17.55" x14ac:dyDescent="0.3">
      <c r="A6" s="12"/>
      <c r="B6" s="12"/>
      <c r="C6" s="12"/>
      <c r="E6" s="167"/>
      <c r="F6" s="167"/>
      <c r="G6" s="167"/>
      <c r="H6" s="166"/>
    </row>
    <row r="7" spans="1:12" ht="17.55" x14ac:dyDescent="0.3">
      <c r="A7" s="12"/>
      <c r="B7" s="12"/>
      <c r="C7" s="12"/>
      <c r="E7" s="167"/>
      <c r="F7" s="167"/>
      <c r="G7" s="167"/>
      <c r="H7" s="177" t="s">
        <v>476</v>
      </c>
    </row>
    <row r="8" spans="1:12" ht="17.55" x14ac:dyDescent="0.3">
      <c r="A8" s="12"/>
      <c r="B8" s="12"/>
      <c r="C8" s="12"/>
      <c r="D8" s="12"/>
      <c r="E8" s="167"/>
      <c r="F8" s="167"/>
      <c r="G8" s="167"/>
      <c r="H8" s="166"/>
      <c r="I8" s="12"/>
      <c r="J8" s="12"/>
      <c r="K8" s="12"/>
      <c r="L8" s="12"/>
    </row>
    <row r="9" spans="1:12" x14ac:dyDescent="0.25">
      <c r="A9" s="12"/>
      <c r="B9" s="12"/>
      <c r="C9" s="12"/>
      <c r="D9" s="12"/>
      <c r="G9" s="12"/>
      <c r="H9" s="169" t="s">
        <v>394</v>
      </c>
      <c r="I9" s="12"/>
      <c r="J9" s="12"/>
      <c r="K9" s="12"/>
      <c r="L9" s="12"/>
    </row>
    <row r="10" spans="1:12" x14ac:dyDescent="0.25">
      <c r="A10" s="12"/>
      <c r="B10" s="12"/>
      <c r="C10" s="12"/>
      <c r="D10" s="12"/>
      <c r="E10" s="12"/>
      <c r="F10" s="12"/>
      <c r="I10" s="12"/>
      <c r="J10" s="12"/>
      <c r="K10" s="12"/>
      <c r="L10" s="12"/>
    </row>
    <row r="11" spans="1:12" ht="15.65" x14ac:dyDescent="0.25">
      <c r="I11" s="170"/>
      <c r="J11" s="170"/>
      <c r="K11" s="12"/>
      <c r="L11" s="12"/>
    </row>
    <row r="12" spans="1:12" x14ac:dyDescent="0.25">
      <c r="I12" s="12"/>
      <c r="J12" s="12"/>
      <c r="K12" s="12"/>
      <c r="L12" s="12"/>
    </row>
    <row r="13" spans="1:12" x14ac:dyDescent="0.25">
      <c r="I13" s="12"/>
      <c r="J13" s="12"/>
      <c r="K13" s="12"/>
      <c r="L13" s="12"/>
    </row>
    <row r="14" spans="1:12" x14ac:dyDescent="0.25">
      <c r="I14" s="12"/>
      <c r="J14" s="12"/>
      <c r="K14" s="12"/>
      <c r="L14" s="12"/>
    </row>
    <row r="15" spans="1:12" x14ac:dyDescent="0.25">
      <c r="I15" s="12"/>
      <c r="J15" s="12"/>
      <c r="K15" s="12"/>
      <c r="L15" s="12"/>
    </row>
    <row r="16" spans="1:12" x14ac:dyDescent="0.25">
      <c r="A16" s="12"/>
      <c r="B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18.2" x14ac:dyDescent="0.35">
      <c r="A17" s="481" t="s">
        <v>395</v>
      </c>
      <c r="B17" s="482"/>
      <c r="C17" s="482"/>
      <c r="D17" s="482"/>
      <c r="E17" s="482"/>
      <c r="F17" s="482"/>
      <c r="G17" s="482"/>
      <c r="H17" s="482"/>
      <c r="I17" s="12"/>
      <c r="J17" s="12"/>
      <c r="K17" s="12"/>
      <c r="L17" s="12"/>
    </row>
    <row r="18" spans="1:12" x14ac:dyDescent="0.25">
      <c r="A18" s="483" t="s">
        <v>466</v>
      </c>
      <c r="B18" s="484"/>
      <c r="C18" s="484"/>
      <c r="D18" s="484"/>
      <c r="E18" s="484"/>
      <c r="F18" s="484"/>
      <c r="G18" s="484"/>
      <c r="H18" s="484"/>
      <c r="I18" s="12"/>
      <c r="J18" s="12"/>
      <c r="K18" s="12"/>
      <c r="L18" s="12"/>
    </row>
    <row r="19" spans="1:12" x14ac:dyDescent="0.25">
      <c r="A19" s="484"/>
      <c r="B19" s="484"/>
      <c r="C19" s="484"/>
      <c r="D19" s="484"/>
      <c r="E19" s="484"/>
      <c r="F19" s="484"/>
      <c r="G19" s="484"/>
      <c r="H19" s="484"/>
      <c r="I19" s="12"/>
      <c r="J19" s="12"/>
      <c r="K19" s="12"/>
      <c r="L19" s="12"/>
    </row>
    <row r="20" spans="1:12" x14ac:dyDescent="0.25">
      <c r="A20" s="483" t="s">
        <v>396</v>
      </c>
      <c r="B20" s="484"/>
      <c r="C20" s="484"/>
      <c r="D20" s="484"/>
      <c r="E20" s="484"/>
      <c r="F20" s="484"/>
      <c r="G20" s="484"/>
      <c r="H20" s="484"/>
      <c r="I20" s="12"/>
      <c r="J20" s="12"/>
      <c r="K20" s="12"/>
      <c r="L20" s="12"/>
    </row>
    <row r="21" spans="1:12" x14ac:dyDescent="0.25">
      <c r="A21" s="484"/>
      <c r="B21" s="484"/>
      <c r="C21" s="484"/>
      <c r="D21" s="484"/>
      <c r="E21" s="484"/>
      <c r="F21" s="484"/>
      <c r="G21" s="484"/>
      <c r="H21" s="484"/>
      <c r="I21" s="12"/>
      <c r="J21" s="12"/>
      <c r="K21" s="12"/>
      <c r="L21" s="12"/>
    </row>
    <row r="22" spans="1:12" x14ac:dyDescent="0.25">
      <c r="A22" s="484"/>
      <c r="B22" s="484"/>
      <c r="C22" s="484"/>
      <c r="D22" s="484"/>
      <c r="E22" s="484"/>
      <c r="F22" s="484"/>
      <c r="G22" s="484"/>
      <c r="H22" s="484"/>
      <c r="I22" s="12"/>
      <c r="J22" s="12"/>
      <c r="K22" s="12"/>
      <c r="L22" s="12"/>
    </row>
    <row r="23" spans="1:12" x14ac:dyDescent="0.25">
      <c r="A23" s="484"/>
      <c r="B23" s="484"/>
      <c r="C23" s="484"/>
      <c r="D23" s="484"/>
      <c r="E23" s="484"/>
      <c r="F23" s="484"/>
      <c r="G23" s="484"/>
      <c r="H23" s="484"/>
      <c r="I23" s="12"/>
      <c r="J23" s="12"/>
      <c r="K23" s="12"/>
      <c r="L23" s="12"/>
    </row>
    <row r="24" spans="1:12" ht="17.55" x14ac:dyDescent="0.3">
      <c r="A24" s="167"/>
      <c r="B24" s="167"/>
      <c r="C24" s="167"/>
      <c r="D24" s="167"/>
      <c r="E24" s="167"/>
      <c r="F24" s="167"/>
      <c r="G24" s="167"/>
      <c r="H24" s="167"/>
      <c r="I24" s="12"/>
      <c r="J24" s="12"/>
      <c r="K24" s="12"/>
      <c r="L24" s="12"/>
    </row>
    <row r="25" spans="1:12" ht="17.55" x14ac:dyDescent="0.3">
      <c r="A25" s="167"/>
      <c r="B25" s="167"/>
      <c r="C25" s="167"/>
      <c r="D25" s="167"/>
      <c r="E25" s="167"/>
      <c r="F25" s="167"/>
      <c r="G25" s="167"/>
      <c r="H25" s="167"/>
      <c r="I25" s="12"/>
      <c r="J25" s="12"/>
      <c r="K25" s="12"/>
      <c r="L25" s="12"/>
    </row>
    <row r="26" spans="1:12" ht="17.55" x14ac:dyDescent="0.3">
      <c r="A26" s="167"/>
      <c r="B26" s="167"/>
      <c r="C26" s="167"/>
      <c r="D26" s="167"/>
      <c r="E26" s="167"/>
      <c r="F26" s="167"/>
      <c r="G26" s="171" t="s">
        <v>397</v>
      </c>
      <c r="H26" s="171"/>
      <c r="I26" s="12"/>
      <c r="J26" s="12"/>
      <c r="K26" s="12"/>
      <c r="L26" s="12"/>
    </row>
    <row r="27" spans="1:12" ht="17.55" x14ac:dyDescent="0.3">
      <c r="A27" s="167"/>
      <c r="B27" s="167"/>
      <c r="C27" s="167"/>
      <c r="D27" s="167"/>
      <c r="E27" s="167"/>
      <c r="F27" s="167"/>
      <c r="G27" s="171"/>
      <c r="H27" s="171" t="s">
        <v>458</v>
      </c>
      <c r="I27" s="12"/>
      <c r="J27" s="12"/>
      <c r="K27" s="12"/>
      <c r="L27" s="12"/>
    </row>
    <row r="28" spans="1:12" x14ac:dyDescent="0.25">
      <c r="A28" s="12"/>
      <c r="I28" s="12"/>
      <c r="J28" s="12"/>
      <c r="K28" s="12"/>
      <c r="L28" s="12"/>
    </row>
    <row r="29" spans="1:12" x14ac:dyDescent="0.25">
      <c r="A29" s="12"/>
      <c r="I29" s="12"/>
      <c r="J29" s="12"/>
      <c r="K29" s="12"/>
      <c r="L29" s="12"/>
    </row>
    <row r="30" spans="1:12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44" spans="5:8" ht="15.65" x14ac:dyDescent="0.3">
      <c r="E44" s="476"/>
      <c r="F44" s="476"/>
      <c r="G44" s="476"/>
      <c r="H44" s="476"/>
    </row>
    <row r="45" spans="5:8" ht="15.65" x14ac:dyDescent="0.3">
      <c r="E45" s="171"/>
      <c r="F45" s="476"/>
      <c r="G45" s="476"/>
      <c r="H45" s="171"/>
    </row>
  </sheetData>
  <mergeCells count="7">
    <mergeCell ref="F45:G45"/>
    <mergeCell ref="E3:H3"/>
    <mergeCell ref="E4:H4"/>
    <mergeCell ref="A17:H17"/>
    <mergeCell ref="A18:H19"/>
    <mergeCell ref="A20:H23"/>
    <mergeCell ref="E44:H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Лист1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2019-07-12T05:44:23Z</cp:lastPrinted>
  <dcterms:created xsi:type="dcterms:W3CDTF">2011-05-17T05:04:33Z</dcterms:created>
  <dcterms:modified xsi:type="dcterms:W3CDTF">2020-01-21T10:18:54Z</dcterms:modified>
</cp:coreProperties>
</file>